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K:\17050 Brno-Přerov, 2. stavba Blažovice - Vyškov DUR\01_HIP\Porovnání nákladů 2020-04-30\"/>
    </mc:Choice>
  </mc:AlternateContent>
  <bookViews>
    <workbookView xWindow="-120" yWindow="-120" windowWidth="29040" windowHeight="15840"/>
  </bookViews>
  <sheets>
    <sheet name="POROVNÁNÍ" sheetId="1" r:id="rId1"/>
    <sheet name="Zeminy" sheetId="2" r:id="rId2"/>
    <sheet name="3SO" sheetId="4" r:id="rId3"/>
    <sheet name="3PS" sheetId="5" r:id="rId4"/>
    <sheet name="SP-M2" sheetId="6" r:id="rId5"/>
  </sheets>
  <externalReferences>
    <externalReference r:id="rId6"/>
  </externalReferences>
  <definedNames>
    <definedName name="_xlnm._FilterDatabase" localSheetId="3" hidden="1">'3PS'!$A$11:$L$1200</definedName>
    <definedName name="_xlnm._FilterDatabase" localSheetId="2" hidden="1">'3SO'!$A$11:$M$1200</definedName>
    <definedName name="_xlnm.Print_Titles" localSheetId="3">'3PS'!$10:$11</definedName>
    <definedName name="_xlnm.Print_Titles" localSheetId="2">'3SO'!$10:$11</definedName>
    <definedName name="_xlnm.Print_Titles" localSheetId="4">'SP-M2'!$1:$7</definedName>
    <definedName name="_xlnm.Print_Area" localSheetId="3">'3PS'!$A$1:$K$228</definedName>
    <definedName name="_xlnm.Print_Area" localSheetId="2">'3SO'!$A$1:$K$581</definedName>
    <definedName name="_xlnm.Print_Area" localSheetId="4">'SP-M2'!$A$1:$AQ$158</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35" i="1" l="1"/>
  <c r="D30" i="1"/>
  <c r="D29" i="1"/>
  <c r="D27" i="1"/>
  <c r="D26" i="1"/>
  <c r="D25" i="1"/>
  <c r="D24" i="1"/>
  <c r="H21" i="1"/>
  <c r="D41" i="1"/>
  <c r="D40" i="1"/>
  <c r="D39" i="1"/>
  <c r="D38" i="1"/>
  <c r="D20" i="1"/>
  <c r="D19" i="1"/>
  <c r="D18" i="1"/>
  <c r="D17" i="1"/>
  <c r="D16" i="1"/>
  <c r="D15" i="1"/>
  <c r="D14" i="1"/>
  <c r="D13" i="1"/>
  <c r="D12" i="1"/>
  <c r="D11" i="1"/>
  <c r="D10" i="1"/>
  <c r="D9" i="1"/>
  <c r="D8" i="1"/>
  <c r="C35" i="1"/>
  <c r="C41" i="1"/>
  <c r="C40" i="1"/>
  <c r="C39" i="1"/>
  <c r="C38" i="1"/>
  <c r="AK139" i="6"/>
  <c r="AH139" i="6"/>
  <c r="AE139" i="6"/>
  <c r="AB139" i="6"/>
  <c r="Y139" i="6"/>
  <c r="V139" i="6"/>
  <c r="S139" i="6"/>
  <c r="P139" i="6"/>
  <c r="M139" i="6"/>
  <c r="J139" i="6"/>
  <c r="G139" i="6"/>
  <c r="AN139" i="6"/>
  <c r="AP139" i="6"/>
  <c r="AP150" i="6" s="1"/>
  <c r="AP148" i="6"/>
  <c r="AP147" i="6"/>
  <c r="AP146" i="6"/>
  <c r="AP145" i="6"/>
  <c r="AP143" i="6"/>
  <c r="C19" i="1"/>
  <c r="C18" i="1"/>
  <c r="C17" i="1"/>
  <c r="C16" i="1"/>
  <c r="C15" i="1"/>
  <c r="C14" i="1"/>
  <c r="C13" i="1"/>
  <c r="C12" i="1"/>
  <c r="C11" i="1"/>
  <c r="C10" i="1"/>
  <c r="AP49" i="6"/>
  <c r="AP144" i="6" l="1"/>
  <c r="D7" i="1"/>
  <c r="I21" i="1"/>
  <c r="B4" i="2"/>
  <c r="L4" i="2"/>
  <c r="F5" i="2" s="1"/>
  <c r="E5" i="2" l="1"/>
  <c r="K5" i="2"/>
  <c r="D5" i="2"/>
  <c r="J5" i="2"/>
  <c r="C5" i="2"/>
  <c r="I5" i="2"/>
  <c r="B5" i="2"/>
  <c r="H5" i="2"/>
  <c r="G5" i="2"/>
  <c r="L5" i="2" l="1"/>
  <c r="AV151" i="6" l="1"/>
  <c r="AY151" i="6" s="1"/>
  <c r="AV150" i="6"/>
  <c r="AZ150" i="6" s="1"/>
  <c r="AV149" i="6"/>
  <c r="AX149" i="6" s="1"/>
  <c r="AZ145" i="6"/>
  <c r="AZ144" i="6"/>
  <c r="AZ143" i="6"/>
  <c r="AZ142" i="6"/>
  <c r="AN134" i="6"/>
  <c r="AK134" i="6"/>
  <c r="AH134" i="6"/>
  <c r="AE134" i="6"/>
  <c r="AB134" i="6"/>
  <c r="Y134" i="6"/>
  <c r="V134" i="6"/>
  <c r="S134" i="6"/>
  <c r="P134" i="6"/>
  <c r="M134" i="6"/>
  <c r="J134" i="6"/>
  <c r="G134" i="6"/>
  <c r="AN133" i="6"/>
  <c r="AK133" i="6"/>
  <c r="AH133" i="6"/>
  <c r="AE133" i="6"/>
  <c r="AB133" i="6"/>
  <c r="Y133" i="6"/>
  <c r="V133" i="6"/>
  <c r="S133" i="6"/>
  <c r="P133" i="6"/>
  <c r="M133" i="6"/>
  <c r="J133" i="6"/>
  <c r="G133" i="6"/>
  <c r="AN129" i="6"/>
  <c r="AK129" i="6"/>
  <c r="AH129" i="6"/>
  <c r="AE129" i="6"/>
  <c r="AB129" i="6"/>
  <c r="Y129" i="6"/>
  <c r="V129" i="6"/>
  <c r="S129" i="6"/>
  <c r="P129" i="6"/>
  <c r="M129" i="6"/>
  <c r="J129" i="6"/>
  <c r="G129" i="6"/>
  <c r="AN128" i="6"/>
  <c r="AK128" i="6"/>
  <c r="AH128" i="6"/>
  <c r="AE128" i="6"/>
  <c r="AB128" i="6"/>
  <c r="Y128" i="6"/>
  <c r="V128" i="6"/>
  <c r="S128" i="6"/>
  <c r="P128" i="6"/>
  <c r="M128" i="6"/>
  <c r="J128" i="6"/>
  <c r="G128" i="6"/>
  <c r="AN127" i="6"/>
  <c r="AK127" i="6"/>
  <c r="AH127" i="6"/>
  <c r="AE127" i="6"/>
  <c r="AB127" i="6"/>
  <c r="Y127" i="6"/>
  <c r="V127" i="6"/>
  <c r="S127" i="6"/>
  <c r="P127" i="6"/>
  <c r="M127" i="6"/>
  <c r="J127" i="6"/>
  <c r="G127" i="6"/>
  <c r="AN126" i="6"/>
  <c r="AK126" i="6"/>
  <c r="AH126" i="6"/>
  <c r="AE126" i="6"/>
  <c r="AB126" i="6"/>
  <c r="Y126" i="6"/>
  <c r="V126" i="6"/>
  <c r="S126" i="6"/>
  <c r="P126" i="6"/>
  <c r="M126" i="6"/>
  <c r="J126" i="6"/>
  <c r="G126" i="6"/>
  <c r="AN122" i="6"/>
  <c r="AK122" i="6"/>
  <c r="AH122" i="6"/>
  <c r="AE122" i="6"/>
  <c r="AB122" i="6"/>
  <c r="Y122" i="6"/>
  <c r="V122" i="6"/>
  <c r="S122" i="6"/>
  <c r="P122" i="6"/>
  <c r="M122" i="6"/>
  <c r="J122" i="6"/>
  <c r="G122" i="6"/>
  <c r="AN121" i="6"/>
  <c r="AK121" i="6"/>
  <c r="AH121" i="6"/>
  <c r="AE121" i="6"/>
  <c r="AB121" i="6"/>
  <c r="Y121" i="6"/>
  <c r="V121" i="6"/>
  <c r="S121" i="6"/>
  <c r="P121" i="6"/>
  <c r="M121" i="6"/>
  <c r="J121" i="6"/>
  <c r="G121" i="6"/>
  <c r="AN120" i="6"/>
  <c r="AK120" i="6"/>
  <c r="AH120" i="6"/>
  <c r="AE120" i="6"/>
  <c r="AB120" i="6"/>
  <c r="Y120" i="6"/>
  <c r="V120" i="6"/>
  <c r="S120" i="6"/>
  <c r="P120" i="6"/>
  <c r="M120" i="6"/>
  <c r="J120" i="6"/>
  <c r="G120" i="6"/>
  <c r="AN119" i="6"/>
  <c r="AK119" i="6"/>
  <c r="AH119" i="6"/>
  <c r="AE119" i="6"/>
  <c r="AB119" i="6"/>
  <c r="Y119" i="6"/>
  <c r="V119" i="6"/>
  <c r="S119" i="6"/>
  <c r="P119" i="6"/>
  <c r="M119" i="6"/>
  <c r="J119" i="6"/>
  <c r="G119" i="6"/>
  <c r="AN118" i="6"/>
  <c r="AK118" i="6"/>
  <c r="AH118" i="6"/>
  <c r="AE118" i="6"/>
  <c r="AB118" i="6"/>
  <c r="Y118" i="6"/>
  <c r="V118" i="6"/>
  <c r="S118" i="6"/>
  <c r="P118" i="6"/>
  <c r="M118" i="6"/>
  <c r="J118" i="6"/>
  <c r="G118" i="6"/>
  <c r="AN114" i="6"/>
  <c r="AK114" i="6"/>
  <c r="AH114" i="6"/>
  <c r="AE114" i="6"/>
  <c r="AB114" i="6"/>
  <c r="Y114" i="6"/>
  <c r="V114" i="6"/>
  <c r="S114" i="6"/>
  <c r="P114" i="6"/>
  <c r="M114" i="6"/>
  <c r="J114" i="6"/>
  <c r="G114" i="6"/>
  <c r="AN113" i="6"/>
  <c r="AK113" i="6"/>
  <c r="AH113" i="6"/>
  <c r="AE113" i="6"/>
  <c r="AB113" i="6"/>
  <c r="Y113" i="6"/>
  <c r="V113" i="6"/>
  <c r="S113" i="6"/>
  <c r="P113" i="6"/>
  <c r="M113" i="6"/>
  <c r="J113" i="6"/>
  <c r="G113" i="6"/>
  <c r="AN112" i="6"/>
  <c r="AK112" i="6"/>
  <c r="AH112" i="6"/>
  <c r="AE112" i="6"/>
  <c r="AB112" i="6"/>
  <c r="Y112" i="6"/>
  <c r="V112" i="6"/>
  <c r="S112" i="6"/>
  <c r="P112" i="6"/>
  <c r="M112" i="6"/>
  <c r="J112" i="6"/>
  <c r="G112" i="6"/>
  <c r="AN111" i="6"/>
  <c r="AK111" i="6"/>
  <c r="AH111" i="6"/>
  <c r="AE111" i="6"/>
  <c r="AB111" i="6"/>
  <c r="Y111" i="6"/>
  <c r="V111" i="6"/>
  <c r="S111" i="6"/>
  <c r="P111" i="6"/>
  <c r="M111" i="6"/>
  <c r="J111" i="6"/>
  <c r="G111" i="6"/>
  <c r="AN110" i="6"/>
  <c r="AK110" i="6"/>
  <c r="AH110" i="6"/>
  <c r="AE110" i="6"/>
  <c r="AB110" i="6"/>
  <c r="Y110" i="6"/>
  <c r="V110" i="6"/>
  <c r="S110" i="6"/>
  <c r="P110" i="6"/>
  <c r="M110" i="6"/>
  <c r="J110" i="6"/>
  <c r="G110" i="6"/>
  <c r="AN109" i="6"/>
  <c r="AK109" i="6"/>
  <c r="AH109" i="6"/>
  <c r="AE109" i="6"/>
  <c r="AB109" i="6"/>
  <c r="Y109" i="6"/>
  <c r="V109" i="6"/>
  <c r="S109" i="6"/>
  <c r="P109" i="6"/>
  <c r="M109" i="6"/>
  <c r="J109" i="6"/>
  <c r="G109" i="6"/>
  <c r="AN108" i="6"/>
  <c r="AK108" i="6"/>
  <c r="AH108" i="6"/>
  <c r="AE108" i="6"/>
  <c r="AB108" i="6"/>
  <c r="Y108" i="6"/>
  <c r="V108" i="6"/>
  <c r="S108" i="6"/>
  <c r="P108" i="6"/>
  <c r="M108" i="6"/>
  <c r="J108" i="6"/>
  <c r="G108" i="6"/>
  <c r="AN107" i="6"/>
  <c r="AK107" i="6"/>
  <c r="AH107" i="6"/>
  <c r="AE107" i="6"/>
  <c r="AB107" i="6"/>
  <c r="Y107" i="6"/>
  <c r="V107" i="6"/>
  <c r="S107" i="6"/>
  <c r="P107" i="6"/>
  <c r="M107" i="6"/>
  <c r="J107" i="6"/>
  <c r="G107" i="6"/>
  <c r="AN106" i="6"/>
  <c r="AK106" i="6"/>
  <c r="AH106" i="6"/>
  <c r="AE106" i="6"/>
  <c r="AB106" i="6"/>
  <c r="Y106" i="6"/>
  <c r="V106" i="6"/>
  <c r="S106" i="6"/>
  <c r="P106" i="6"/>
  <c r="M106" i="6"/>
  <c r="J106" i="6"/>
  <c r="G106" i="6"/>
  <c r="AN105" i="6"/>
  <c r="AK105" i="6"/>
  <c r="AH105" i="6"/>
  <c r="AE105" i="6"/>
  <c r="AB105" i="6"/>
  <c r="Y105" i="6"/>
  <c r="V105" i="6"/>
  <c r="S105" i="6"/>
  <c r="P105" i="6"/>
  <c r="M105" i="6"/>
  <c r="J105" i="6"/>
  <c r="G105" i="6"/>
  <c r="AN101" i="6"/>
  <c r="AK101" i="6"/>
  <c r="AH101" i="6"/>
  <c r="AE101" i="6"/>
  <c r="AB101" i="6"/>
  <c r="Y101" i="6"/>
  <c r="V101" i="6"/>
  <c r="S101" i="6"/>
  <c r="P101" i="6"/>
  <c r="M101" i="6"/>
  <c r="J101" i="6"/>
  <c r="G101" i="6"/>
  <c r="AN100" i="6"/>
  <c r="AK100" i="6"/>
  <c r="AH100" i="6"/>
  <c r="AE100" i="6"/>
  <c r="AB100" i="6"/>
  <c r="Y100" i="6"/>
  <c r="V100" i="6"/>
  <c r="S100" i="6"/>
  <c r="P100" i="6"/>
  <c r="M100" i="6"/>
  <c r="J100" i="6"/>
  <c r="G100" i="6"/>
  <c r="AN99" i="6"/>
  <c r="AK99" i="6"/>
  <c r="AH99" i="6"/>
  <c r="AE99" i="6"/>
  <c r="AB99" i="6"/>
  <c r="Y99" i="6"/>
  <c r="V99" i="6"/>
  <c r="S99" i="6"/>
  <c r="P99" i="6"/>
  <c r="M99" i="6"/>
  <c r="J99" i="6"/>
  <c r="G99" i="6"/>
  <c r="AN95" i="6"/>
  <c r="AK95" i="6"/>
  <c r="AH95" i="6"/>
  <c r="AE95" i="6"/>
  <c r="AB95" i="6"/>
  <c r="Y95" i="6"/>
  <c r="V95" i="6"/>
  <c r="S95" i="6"/>
  <c r="P95" i="6"/>
  <c r="M95" i="6"/>
  <c r="J95" i="6"/>
  <c r="G95" i="6"/>
  <c r="AN94" i="6"/>
  <c r="AK94" i="6"/>
  <c r="AH94" i="6"/>
  <c r="AE94" i="6"/>
  <c r="AB94" i="6"/>
  <c r="Y94" i="6"/>
  <c r="V94" i="6"/>
  <c r="S94" i="6"/>
  <c r="P94" i="6"/>
  <c r="M94" i="6"/>
  <c r="J94" i="6"/>
  <c r="G94" i="6"/>
  <c r="AN93" i="6"/>
  <c r="AK93" i="6"/>
  <c r="AH93" i="6"/>
  <c r="AE93" i="6"/>
  <c r="AB93" i="6"/>
  <c r="Y93" i="6"/>
  <c r="V93" i="6"/>
  <c r="S93" i="6"/>
  <c r="P93" i="6"/>
  <c r="M93" i="6"/>
  <c r="J93" i="6"/>
  <c r="G93" i="6"/>
  <c r="AN92" i="6"/>
  <c r="AK92" i="6"/>
  <c r="AH92" i="6"/>
  <c r="AE92" i="6"/>
  <c r="AB92" i="6"/>
  <c r="Y92" i="6"/>
  <c r="V92" i="6"/>
  <c r="S92" i="6"/>
  <c r="P92" i="6"/>
  <c r="M92" i="6"/>
  <c r="J92" i="6"/>
  <c r="G92" i="6"/>
  <c r="AN91" i="6"/>
  <c r="AK91" i="6"/>
  <c r="AH91" i="6"/>
  <c r="AE91" i="6"/>
  <c r="AB91" i="6"/>
  <c r="Y91" i="6"/>
  <c r="V91" i="6"/>
  <c r="S91" i="6"/>
  <c r="P91" i="6"/>
  <c r="M91" i="6"/>
  <c r="J91" i="6"/>
  <c r="G91" i="6"/>
  <c r="AN90" i="6"/>
  <c r="AK90" i="6"/>
  <c r="AH90" i="6"/>
  <c r="AE90" i="6"/>
  <c r="AB90" i="6"/>
  <c r="Y90" i="6"/>
  <c r="V90" i="6"/>
  <c r="S90" i="6"/>
  <c r="P90" i="6"/>
  <c r="M90" i="6"/>
  <c r="J90" i="6"/>
  <c r="G90" i="6"/>
  <c r="AN89" i="6"/>
  <c r="AK89" i="6"/>
  <c r="AH89" i="6"/>
  <c r="AE89" i="6"/>
  <c r="AB89" i="6"/>
  <c r="Y89" i="6"/>
  <c r="V89" i="6"/>
  <c r="S89" i="6"/>
  <c r="P89" i="6"/>
  <c r="M89" i="6"/>
  <c r="J89" i="6"/>
  <c r="G89" i="6"/>
  <c r="AN88" i="6"/>
  <c r="AK88" i="6"/>
  <c r="AH88" i="6"/>
  <c r="AE88" i="6"/>
  <c r="AB88" i="6"/>
  <c r="Y88" i="6"/>
  <c r="V88" i="6"/>
  <c r="S88" i="6"/>
  <c r="P88" i="6"/>
  <c r="M88" i="6"/>
  <c r="J88" i="6"/>
  <c r="G88" i="6"/>
  <c r="AN87" i="6"/>
  <c r="AK87" i="6"/>
  <c r="AH87" i="6"/>
  <c r="AE87" i="6"/>
  <c r="AB87" i="6"/>
  <c r="Y87" i="6"/>
  <c r="V87" i="6"/>
  <c r="S87" i="6"/>
  <c r="P87" i="6"/>
  <c r="M87" i="6"/>
  <c r="J87" i="6"/>
  <c r="G87" i="6"/>
  <c r="AN86" i="6"/>
  <c r="AK86" i="6"/>
  <c r="AH86" i="6"/>
  <c r="AE86" i="6"/>
  <c r="AB86" i="6"/>
  <c r="Y86" i="6"/>
  <c r="V86" i="6"/>
  <c r="S86" i="6"/>
  <c r="P86" i="6"/>
  <c r="M86" i="6"/>
  <c r="J86" i="6"/>
  <c r="G86" i="6"/>
  <c r="AN85" i="6"/>
  <c r="AK85" i="6"/>
  <c r="AH85" i="6"/>
  <c r="AE85" i="6"/>
  <c r="AB85" i="6"/>
  <c r="Y85" i="6"/>
  <c r="V85" i="6"/>
  <c r="S85" i="6"/>
  <c r="P85" i="6"/>
  <c r="M85" i="6"/>
  <c r="J85" i="6"/>
  <c r="G85" i="6"/>
  <c r="AN84" i="6"/>
  <c r="AK84" i="6"/>
  <c r="AH84" i="6"/>
  <c r="AE84" i="6"/>
  <c r="AB84" i="6"/>
  <c r="Y84" i="6"/>
  <c r="V84" i="6"/>
  <c r="S84" i="6"/>
  <c r="P84" i="6"/>
  <c r="M84" i="6"/>
  <c r="J84" i="6"/>
  <c r="G84" i="6"/>
  <c r="AN80" i="6"/>
  <c r="AK80" i="6"/>
  <c r="AH80" i="6"/>
  <c r="AE80" i="6"/>
  <c r="AB80" i="6"/>
  <c r="Y80" i="6"/>
  <c r="V80" i="6"/>
  <c r="S80" i="6"/>
  <c r="P80" i="6"/>
  <c r="M80" i="6"/>
  <c r="J80" i="6"/>
  <c r="G80" i="6"/>
  <c r="AN79" i="6"/>
  <c r="AK79" i="6"/>
  <c r="AH79" i="6"/>
  <c r="AE79" i="6"/>
  <c r="AB79" i="6"/>
  <c r="Y79" i="6"/>
  <c r="V79" i="6"/>
  <c r="S79" i="6"/>
  <c r="P79" i="6"/>
  <c r="M79" i="6"/>
  <c r="J79" i="6"/>
  <c r="G79" i="6"/>
  <c r="AN78" i="6"/>
  <c r="AK78" i="6"/>
  <c r="AH78" i="6"/>
  <c r="AE78" i="6"/>
  <c r="AB78" i="6"/>
  <c r="Y78" i="6"/>
  <c r="V78" i="6"/>
  <c r="S78" i="6"/>
  <c r="P78" i="6"/>
  <c r="M78" i="6"/>
  <c r="J78" i="6"/>
  <c r="G78" i="6"/>
  <c r="AN77" i="6"/>
  <c r="AK77" i="6"/>
  <c r="AH77" i="6"/>
  <c r="AE77" i="6"/>
  <c r="AB77" i="6"/>
  <c r="Y77" i="6"/>
  <c r="V77" i="6"/>
  <c r="S77" i="6"/>
  <c r="P77" i="6"/>
  <c r="M77" i="6"/>
  <c r="J77" i="6"/>
  <c r="G77" i="6"/>
  <c r="AN76" i="6"/>
  <c r="AK76" i="6"/>
  <c r="AH76" i="6"/>
  <c r="AE76" i="6"/>
  <c r="AB76" i="6"/>
  <c r="Y76" i="6"/>
  <c r="V76" i="6"/>
  <c r="S76" i="6"/>
  <c r="P76" i="6"/>
  <c r="M76" i="6"/>
  <c r="J76" i="6"/>
  <c r="G76" i="6"/>
  <c r="AN75" i="6"/>
  <c r="AK75" i="6"/>
  <c r="AH75" i="6"/>
  <c r="AE75" i="6"/>
  <c r="AB75" i="6"/>
  <c r="Y75" i="6"/>
  <c r="V75" i="6"/>
  <c r="S75" i="6"/>
  <c r="P75" i="6"/>
  <c r="M75" i="6"/>
  <c r="J75" i="6"/>
  <c r="G75" i="6"/>
  <c r="AN74" i="6"/>
  <c r="AK74" i="6"/>
  <c r="AH74" i="6"/>
  <c r="AE74" i="6"/>
  <c r="AB74" i="6"/>
  <c r="Y74" i="6"/>
  <c r="V74" i="6"/>
  <c r="S74" i="6"/>
  <c r="P74" i="6"/>
  <c r="M74" i="6"/>
  <c r="J74" i="6"/>
  <c r="G74" i="6"/>
  <c r="AN73" i="6"/>
  <c r="AK73" i="6"/>
  <c r="AH73" i="6"/>
  <c r="AE73" i="6"/>
  <c r="AB73" i="6"/>
  <c r="Y73" i="6"/>
  <c r="V73" i="6"/>
  <c r="S73" i="6"/>
  <c r="P73" i="6"/>
  <c r="M73" i="6"/>
  <c r="J73" i="6"/>
  <c r="G73" i="6"/>
  <c r="AN72" i="6"/>
  <c r="AK72" i="6"/>
  <c r="AH72" i="6"/>
  <c r="AE72" i="6"/>
  <c r="AB72" i="6"/>
  <c r="Y72" i="6"/>
  <c r="V72" i="6"/>
  <c r="S72" i="6"/>
  <c r="P72" i="6"/>
  <c r="M72" i="6"/>
  <c r="J72" i="6"/>
  <c r="G72" i="6"/>
  <c r="AN71" i="6"/>
  <c r="AK71" i="6"/>
  <c r="AH71" i="6"/>
  <c r="AE71" i="6"/>
  <c r="AB71" i="6"/>
  <c r="Y71" i="6"/>
  <c r="V71" i="6"/>
  <c r="S71" i="6"/>
  <c r="P71" i="6"/>
  <c r="M71" i="6"/>
  <c r="J71" i="6"/>
  <c r="G71" i="6"/>
  <c r="AN70" i="6"/>
  <c r="AK70" i="6"/>
  <c r="AH70" i="6"/>
  <c r="AE70" i="6"/>
  <c r="AB70" i="6"/>
  <c r="Y70" i="6"/>
  <c r="V70" i="6"/>
  <c r="S70" i="6"/>
  <c r="P70" i="6"/>
  <c r="M70" i="6"/>
  <c r="J70" i="6"/>
  <c r="G70" i="6"/>
  <c r="AN69" i="6"/>
  <c r="AK69" i="6"/>
  <c r="AH69" i="6"/>
  <c r="AE69" i="6"/>
  <c r="AB69" i="6"/>
  <c r="Y69" i="6"/>
  <c r="V69" i="6"/>
  <c r="S69" i="6"/>
  <c r="P69" i="6"/>
  <c r="M69" i="6"/>
  <c r="J69" i="6"/>
  <c r="G69" i="6"/>
  <c r="AN68" i="6"/>
  <c r="AK68" i="6"/>
  <c r="AH68" i="6"/>
  <c r="AE68" i="6"/>
  <c r="AB68" i="6"/>
  <c r="Y68" i="6"/>
  <c r="V68" i="6"/>
  <c r="S68" i="6"/>
  <c r="P68" i="6"/>
  <c r="M68" i="6"/>
  <c r="J68" i="6"/>
  <c r="G68" i="6"/>
  <c r="AN67" i="6"/>
  <c r="AK67" i="6"/>
  <c r="AH67" i="6"/>
  <c r="AE67" i="6"/>
  <c r="AB67" i="6"/>
  <c r="Y67" i="6"/>
  <c r="V67" i="6"/>
  <c r="S67" i="6"/>
  <c r="P67" i="6"/>
  <c r="M67" i="6"/>
  <c r="J67" i="6"/>
  <c r="G67" i="6"/>
  <c r="AN66" i="6"/>
  <c r="AK66" i="6"/>
  <c r="AH66" i="6"/>
  <c r="AE66" i="6"/>
  <c r="AB66" i="6"/>
  <c r="Y66" i="6"/>
  <c r="V66" i="6"/>
  <c r="S66" i="6"/>
  <c r="P66" i="6"/>
  <c r="M66" i="6"/>
  <c r="J66" i="6"/>
  <c r="G66" i="6"/>
  <c r="AN65" i="6"/>
  <c r="AK65" i="6"/>
  <c r="AH65" i="6"/>
  <c r="AE65" i="6"/>
  <c r="AB65" i="6"/>
  <c r="Y65" i="6"/>
  <c r="V65" i="6"/>
  <c r="S65" i="6"/>
  <c r="P65" i="6"/>
  <c r="M65" i="6"/>
  <c r="J65" i="6"/>
  <c r="G65" i="6"/>
  <c r="AN64" i="6"/>
  <c r="AK64" i="6"/>
  <c r="AH64" i="6"/>
  <c r="AE64" i="6"/>
  <c r="AB64" i="6"/>
  <c r="Y64" i="6"/>
  <c r="V64" i="6"/>
  <c r="S64" i="6"/>
  <c r="P64" i="6"/>
  <c r="M64" i="6"/>
  <c r="J64" i="6"/>
  <c r="G64" i="6"/>
  <c r="AN63" i="6"/>
  <c r="AK63" i="6"/>
  <c r="AH63" i="6"/>
  <c r="AE63" i="6"/>
  <c r="AB63" i="6"/>
  <c r="Y63" i="6"/>
  <c r="V63" i="6"/>
  <c r="S63" i="6"/>
  <c r="P63" i="6"/>
  <c r="M63" i="6"/>
  <c r="J63" i="6"/>
  <c r="G63" i="6"/>
  <c r="AN61" i="6"/>
  <c r="AK61" i="6"/>
  <c r="AH61" i="6"/>
  <c r="AE61" i="6"/>
  <c r="AB61" i="6"/>
  <c r="Y61" i="6"/>
  <c r="V61" i="6"/>
  <c r="S61" i="6"/>
  <c r="P61" i="6"/>
  <c r="M61" i="6"/>
  <c r="J61" i="6"/>
  <c r="G61" i="6"/>
  <c r="AE57" i="6"/>
  <c r="AB57" i="6"/>
  <c r="Y57" i="6"/>
  <c r="AN55" i="6"/>
  <c r="AN54" i="6"/>
  <c r="AN53" i="6"/>
  <c r="AK53" i="6"/>
  <c r="AH53" i="6"/>
  <c r="V53" i="6"/>
  <c r="S53" i="6"/>
  <c r="P53" i="6"/>
  <c r="M53" i="6"/>
  <c r="J53" i="6"/>
  <c r="G53" i="6"/>
  <c r="AN52" i="6"/>
  <c r="AK52" i="6"/>
  <c r="AH52" i="6"/>
  <c r="V52" i="6"/>
  <c r="S52" i="6"/>
  <c r="P52" i="6"/>
  <c r="M52" i="6"/>
  <c r="J52" i="6"/>
  <c r="G52" i="6"/>
  <c r="AN51" i="6"/>
  <c r="AK51" i="6"/>
  <c r="AH51" i="6"/>
  <c r="V51" i="6"/>
  <c r="S51" i="6"/>
  <c r="P51" i="6"/>
  <c r="M51" i="6"/>
  <c r="J51" i="6"/>
  <c r="G51" i="6"/>
  <c r="AN46" i="6"/>
  <c r="AK46" i="6"/>
  <c r="AH46" i="6"/>
  <c r="AE46" i="6"/>
  <c r="AB46" i="6"/>
  <c r="Y46" i="6"/>
  <c r="V46" i="6"/>
  <c r="S46" i="6"/>
  <c r="P46" i="6"/>
  <c r="M46" i="6"/>
  <c r="J46" i="6"/>
  <c r="G46" i="6"/>
  <c r="AN45" i="6"/>
  <c r="AK45" i="6"/>
  <c r="AH45" i="6"/>
  <c r="AE45" i="6"/>
  <c r="AB45" i="6"/>
  <c r="Y45" i="6"/>
  <c r="V45" i="6"/>
  <c r="S45" i="6"/>
  <c r="P45" i="6"/>
  <c r="M45" i="6"/>
  <c r="J45" i="6"/>
  <c r="G45" i="6"/>
  <c r="AN44" i="6"/>
  <c r="AK44" i="6"/>
  <c r="AH44" i="6"/>
  <c r="AE44" i="6"/>
  <c r="AB44" i="6"/>
  <c r="Y44" i="6"/>
  <c r="V44" i="6"/>
  <c r="S44" i="6"/>
  <c r="P44" i="6"/>
  <c r="M44" i="6"/>
  <c r="J44" i="6"/>
  <c r="G44" i="6"/>
  <c r="AN43" i="6"/>
  <c r="AK43" i="6"/>
  <c r="AH43" i="6"/>
  <c r="AE43" i="6"/>
  <c r="AB43" i="6"/>
  <c r="Y43" i="6"/>
  <c r="V43" i="6"/>
  <c r="S43" i="6"/>
  <c r="P43" i="6"/>
  <c r="M43" i="6"/>
  <c r="J43" i="6"/>
  <c r="G43" i="6"/>
  <c r="AN49" i="6"/>
  <c r="AK49" i="6"/>
  <c r="AH49" i="6"/>
  <c r="AE49" i="6"/>
  <c r="AB49" i="6"/>
  <c r="Y49" i="6"/>
  <c r="V49" i="6"/>
  <c r="S49" i="6"/>
  <c r="P49" i="6"/>
  <c r="M49" i="6"/>
  <c r="J49" i="6"/>
  <c r="G49" i="6"/>
  <c r="AN42" i="6"/>
  <c r="AK42" i="6"/>
  <c r="AH42" i="6"/>
  <c r="AE42" i="6"/>
  <c r="AB42" i="6"/>
  <c r="Y42" i="6"/>
  <c r="V42" i="6"/>
  <c r="S42" i="6"/>
  <c r="P42" i="6"/>
  <c r="M42" i="6"/>
  <c r="J42" i="6"/>
  <c r="G42" i="6"/>
  <c r="AN41" i="6"/>
  <c r="AK41" i="6"/>
  <c r="AH41" i="6"/>
  <c r="AE41" i="6"/>
  <c r="AB41" i="6"/>
  <c r="Y41" i="6"/>
  <c r="V41" i="6"/>
  <c r="S41" i="6"/>
  <c r="P41" i="6"/>
  <c r="M41" i="6"/>
  <c r="J41" i="6"/>
  <c r="G41" i="6"/>
  <c r="AN40" i="6"/>
  <c r="AK40" i="6"/>
  <c r="AH40" i="6"/>
  <c r="AE40" i="6"/>
  <c r="AB40" i="6"/>
  <c r="Y40" i="6"/>
  <c r="V40" i="6"/>
  <c r="S40" i="6"/>
  <c r="P40" i="6"/>
  <c r="M40" i="6"/>
  <c r="J40" i="6"/>
  <c r="G40" i="6"/>
  <c r="AN39" i="6"/>
  <c r="AK39" i="6"/>
  <c r="AH39" i="6"/>
  <c r="AE39" i="6"/>
  <c r="AB39" i="6"/>
  <c r="Y39" i="6"/>
  <c r="V39" i="6"/>
  <c r="S39" i="6"/>
  <c r="P39" i="6"/>
  <c r="M39" i="6"/>
  <c r="J39" i="6"/>
  <c r="G39" i="6"/>
  <c r="AN38" i="6"/>
  <c r="AK38" i="6"/>
  <c r="AH38" i="6"/>
  <c r="AE38" i="6"/>
  <c r="AB38" i="6"/>
  <c r="Y38" i="6"/>
  <c r="V38" i="6"/>
  <c r="S38" i="6"/>
  <c r="P38" i="6"/>
  <c r="M38" i="6"/>
  <c r="J38" i="6"/>
  <c r="G38" i="6"/>
  <c r="AN37" i="6"/>
  <c r="AK37" i="6"/>
  <c r="AH37" i="6"/>
  <c r="AE37" i="6"/>
  <c r="AB37" i="6"/>
  <c r="Y37" i="6"/>
  <c r="V37" i="6"/>
  <c r="S37" i="6"/>
  <c r="P37" i="6"/>
  <c r="M37" i="6"/>
  <c r="J37" i="6"/>
  <c r="G37" i="6"/>
  <c r="AN33" i="6"/>
  <c r="AK33" i="6"/>
  <c r="AH33" i="6"/>
  <c r="AE33" i="6"/>
  <c r="AB33" i="6"/>
  <c r="Y33" i="6"/>
  <c r="V33" i="6"/>
  <c r="S33" i="6"/>
  <c r="P33" i="6"/>
  <c r="M33" i="6"/>
  <c r="J33" i="6"/>
  <c r="G33" i="6"/>
  <c r="AN32" i="6"/>
  <c r="AK32" i="6"/>
  <c r="AH32" i="6"/>
  <c r="AE32" i="6"/>
  <c r="AB32" i="6"/>
  <c r="Y32" i="6"/>
  <c r="V32" i="6"/>
  <c r="S32" i="6"/>
  <c r="P32" i="6"/>
  <c r="M32" i="6"/>
  <c r="J32" i="6"/>
  <c r="G32" i="6"/>
  <c r="AN31" i="6"/>
  <c r="AK31" i="6"/>
  <c r="AH31" i="6"/>
  <c r="AE31" i="6"/>
  <c r="AB31" i="6"/>
  <c r="Y31" i="6"/>
  <c r="V31" i="6"/>
  <c r="S31" i="6"/>
  <c r="P31" i="6"/>
  <c r="M31" i="6"/>
  <c r="J31" i="6"/>
  <c r="G31" i="6"/>
  <c r="AN29" i="6"/>
  <c r="AI29" i="6"/>
  <c r="AI27" i="6" s="1"/>
  <c r="AK27" i="6" s="1"/>
  <c r="AH29" i="6"/>
  <c r="AE29" i="6"/>
  <c r="AB29" i="6"/>
  <c r="Y29" i="6"/>
  <c r="V29" i="6"/>
  <c r="S29" i="6"/>
  <c r="P29" i="6"/>
  <c r="M29" i="6"/>
  <c r="J29" i="6"/>
  <c r="G29" i="6"/>
  <c r="AN28" i="6"/>
  <c r="AH28" i="6"/>
  <c r="AE28" i="6"/>
  <c r="AB28" i="6"/>
  <c r="Y28" i="6"/>
  <c r="V28" i="6"/>
  <c r="S28" i="6"/>
  <c r="P28" i="6"/>
  <c r="M28" i="6"/>
  <c r="J28" i="6"/>
  <c r="G28" i="6"/>
  <c r="AN27" i="6"/>
  <c r="AH27" i="6"/>
  <c r="AE27" i="6"/>
  <c r="AB27" i="6"/>
  <c r="Y27" i="6"/>
  <c r="V27" i="6"/>
  <c r="S27" i="6"/>
  <c r="P27" i="6"/>
  <c r="M27" i="6"/>
  <c r="J27" i="6"/>
  <c r="G27" i="6"/>
  <c r="AN26" i="6"/>
  <c r="AK26" i="6"/>
  <c r="AH26" i="6"/>
  <c r="AE26" i="6"/>
  <c r="AB26" i="6"/>
  <c r="Y26" i="6"/>
  <c r="V26" i="6"/>
  <c r="S26" i="6"/>
  <c r="P26" i="6"/>
  <c r="M26" i="6"/>
  <c r="J26" i="6"/>
  <c r="G26" i="6"/>
  <c r="AN25" i="6"/>
  <c r="AK25" i="6"/>
  <c r="AH25" i="6"/>
  <c r="AE25" i="6"/>
  <c r="AB25" i="6"/>
  <c r="Y25" i="6"/>
  <c r="V25" i="6"/>
  <c r="S25" i="6"/>
  <c r="P25" i="6"/>
  <c r="M25" i="6"/>
  <c r="J25" i="6"/>
  <c r="G25" i="6"/>
  <c r="AN24" i="6"/>
  <c r="AK24" i="6"/>
  <c r="AH24" i="6"/>
  <c r="AE24" i="6"/>
  <c r="AB24" i="6"/>
  <c r="Y24" i="6"/>
  <c r="V24" i="6"/>
  <c r="S24" i="6"/>
  <c r="P24" i="6"/>
  <c r="M24" i="6"/>
  <c r="J24" i="6"/>
  <c r="G24" i="6"/>
  <c r="AN23" i="6"/>
  <c r="AK23" i="6"/>
  <c r="AH23" i="6"/>
  <c r="AE23" i="6"/>
  <c r="AB23" i="6"/>
  <c r="Y23" i="6"/>
  <c r="V23" i="6"/>
  <c r="S23" i="6"/>
  <c r="P23" i="6"/>
  <c r="M23" i="6"/>
  <c r="J23" i="6"/>
  <c r="G23" i="6"/>
  <c r="AN22" i="6"/>
  <c r="AK22" i="6"/>
  <c r="AH22" i="6"/>
  <c r="AE22" i="6"/>
  <c r="AB22" i="6"/>
  <c r="Y22" i="6"/>
  <c r="V22" i="6"/>
  <c r="S22" i="6"/>
  <c r="P22" i="6"/>
  <c r="M22" i="6"/>
  <c r="J22" i="6"/>
  <c r="G22" i="6"/>
  <c r="AN21" i="6"/>
  <c r="AK21" i="6"/>
  <c r="AH21" i="6"/>
  <c r="AE21" i="6"/>
  <c r="AB21" i="6"/>
  <c r="Y21" i="6"/>
  <c r="V21" i="6"/>
  <c r="S21" i="6"/>
  <c r="P21" i="6"/>
  <c r="M21" i="6"/>
  <c r="J21" i="6"/>
  <c r="G21" i="6"/>
  <c r="AN20" i="6"/>
  <c r="AK20" i="6"/>
  <c r="AH20" i="6"/>
  <c r="AE20" i="6"/>
  <c r="AB20" i="6"/>
  <c r="Y20" i="6"/>
  <c r="V20" i="6"/>
  <c r="S20" i="6"/>
  <c r="P20" i="6"/>
  <c r="M20" i="6"/>
  <c r="J20" i="6"/>
  <c r="G20" i="6"/>
  <c r="AN19" i="6"/>
  <c r="AK19" i="6"/>
  <c r="AH19" i="6"/>
  <c r="AE19" i="6"/>
  <c r="AB19" i="6"/>
  <c r="Y19" i="6"/>
  <c r="V19" i="6"/>
  <c r="S19" i="6"/>
  <c r="P19" i="6"/>
  <c r="M19" i="6"/>
  <c r="J19" i="6"/>
  <c r="G19" i="6"/>
  <c r="AN18" i="6"/>
  <c r="AK18" i="6"/>
  <c r="AH18" i="6"/>
  <c r="AE18" i="6"/>
  <c r="AB18" i="6"/>
  <c r="Y18" i="6"/>
  <c r="V18" i="6"/>
  <c r="S18" i="6"/>
  <c r="P18" i="6"/>
  <c r="M18" i="6"/>
  <c r="J18" i="6"/>
  <c r="G18" i="6"/>
  <c r="AN17" i="6"/>
  <c r="AK17" i="6"/>
  <c r="AH17" i="6"/>
  <c r="AE17" i="6"/>
  <c r="AB17" i="6"/>
  <c r="Y17" i="6"/>
  <c r="V17" i="6"/>
  <c r="S17" i="6"/>
  <c r="P17" i="6"/>
  <c r="M17" i="6"/>
  <c r="J17" i="6"/>
  <c r="G17" i="6"/>
  <c r="AN16" i="6"/>
  <c r="AK16" i="6"/>
  <c r="AH16" i="6"/>
  <c r="AE16" i="6"/>
  <c r="AB16" i="6"/>
  <c r="Y16" i="6"/>
  <c r="V16" i="6"/>
  <c r="S16" i="6"/>
  <c r="P16" i="6"/>
  <c r="M16" i="6"/>
  <c r="J16" i="6"/>
  <c r="G16" i="6"/>
  <c r="AN15" i="6"/>
  <c r="AK15" i="6"/>
  <c r="AH15" i="6"/>
  <c r="AE15" i="6"/>
  <c r="AB15" i="6"/>
  <c r="Y15" i="6"/>
  <c r="V15" i="6"/>
  <c r="S15" i="6"/>
  <c r="P15" i="6"/>
  <c r="M15" i="6"/>
  <c r="J15" i="6"/>
  <c r="G15" i="6"/>
  <c r="AN14" i="6"/>
  <c r="AK14" i="6"/>
  <c r="AH14" i="6"/>
  <c r="AE14" i="6"/>
  <c r="AB14" i="6"/>
  <c r="Y14" i="6"/>
  <c r="V14" i="6"/>
  <c r="S14" i="6"/>
  <c r="P14" i="6"/>
  <c r="M14" i="6"/>
  <c r="J14" i="6"/>
  <c r="G14" i="6"/>
  <c r="AN13" i="6"/>
  <c r="AK13" i="6"/>
  <c r="AH13" i="6"/>
  <c r="AE13" i="6"/>
  <c r="AB13" i="6"/>
  <c r="Y13" i="6"/>
  <c r="V13" i="6"/>
  <c r="S13" i="6"/>
  <c r="P13" i="6"/>
  <c r="M13" i="6"/>
  <c r="J13" i="6"/>
  <c r="G13" i="6"/>
  <c r="AN12" i="6"/>
  <c r="AK12" i="6"/>
  <c r="AH12" i="6"/>
  <c r="AE12" i="6"/>
  <c r="AB12" i="6"/>
  <c r="Y12" i="6"/>
  <c r="V12" i="6"/>
  <c r="S12" i="6"/>
  <c r="P12" i="6"/>
  <c r="M12" i="6"/>
  <c r="J12" i="6"/>
  <c r="G12" i="6"/>
  <c r="AN11" i="6"/>
  <c r="AK11" i="6"/>
  <c r="AH11" i="6"/>
  <c r="AE11" i="6"/>
  <c r="AB11" i="6"/>
  <c r="Y11" i="6"/>
  <c r="V11" i="6"/>
  <c r="S11" i="6"/>
  <c r="P11" i="6"/>
  <c r="M11" i="6"/>
  <c r="J11" i="6"/>
  <c r="G11" i="6"/>
  <c r="AN10" i="6"/>
  <c r="AK10" i="6"/>
  <c r="AH10" i="6"/>
  <c r="AE10" i="6"/>
  <c r="AB10" i="6"/>
  <c r="Y10" i="6"/>
  <c r="V10" i="6"/>
  <c r="S10" i="6"/>
  <c r="P10" i="6"/>
  <c r="M10" i="6"/>
  <c r="J10" i="6"/>
  <c r="G10" i="6"/>
  <c r="AN9" i="6"/>
  <c r="AK9" i="6"/>
  <c r="AH9" i="6"/>
  <c r="AE9" i="6"/>
  <c r="AB9" i="6"/>
  <c r="Y9" i="6"/>
  <c r="V9" i="6"/>
  <c r="S9" i="6"/>
  <c r="P9" i="6"/>
  <c r="M9" i="6"/>
  <c r="J9" i="6"/>
  <c r="G9" i="6"/>
  <c r="AE103" i="6" l="1"/>
  <c r="V136" i="6"/>
  <c r="P35" i="6"/>
  <c r="AN35" i="6"/>
  <c r="P124" i="6"/>
  <c r="AN124" i="6"/>
  <c r="AB131" i="6"/>
  <c r="J103" i="6"/>
  <c r="AH103" i="6"/>
  <c r="M131" i="6"/>
  <c r="AK131" i="6"/>
  <c r="M136" i="6"/>
  <c r="AP61" i="6"/>
  <c r="M57" i="6"/>
  <c r="AB35" i="6"/>
  <c r="AK57" i="6"/>
  <c r="M103" i="6"/>
  <c r="AK103" i="6"/>
  <c r="S124" i="6"/>
  <c r="G131" i="6"/>
  <c r="AE131" i="6"/>
  <c r="P103" i="6"/>
  <c r="AN103" i="6"/>
  <c r="V116" i="6"/>
  <c r="V124" i="6"/>
  <c r="J131" i="6"/>
  <c r="AH131" i="6"/>
  <c r="J136" i="6"/>
  <c r="AH136" i="6"/>
  <c r="J57" i="6"/>
  <c r="P136" i="6"/>
  <c r="AN136" i="6"/>
  <c r="AB136" i="6"/>
  <c r="S30" i="6"/>
  <c r="P57" i="6"/>
  <c r="G82" i="6"/>
  <c r="AE82" i="6"/>
  <c r="G97" i="6"/>
  <c r="AE97" i="6"/>
  <c r="G103" i="6"/>
  <c r="Y136" i="6"/>
  <c r="AB48" i="6"/>
  <c r="AH82" i="6"/>
  <c r="S116" i="6"/>
  <c r="Y116" i="6"/>
  <c r="Y124" i="6"/>
  <c r="P131" i="6"/>
  <c r="AN131" i="6"/>
  <c r="Y30" i="6"/>
  <c r="V35" i="6"/>
  <c r="G48" i="6"/>
  <c r="AE48" i="6"/>
  <c r="J48" i="6"/>
  <c r="AH48" i="6"/>
  <c r="M97" i="6"/>
  <c r="AK97" i="6"/>
  <c r="Y103" i="6"/>
  <c r="AB124" i="6"/>
  <c r="G124" i="6"/>
  <c r="AE124" i="6"/>
  <c r="S131" i="6"/>
  <c r="G136" i="6"/>
  <c r="AE136" i="6"/>
  <c r="V30" i="6"/>
  <c r="AB82" i="6"/>
  <c r="AH97" i="6"/>
  <c r="AB30" i="6"/>
  <c r="Y35" i="6"/>
  <c r="S57" i="6"/>
  <c r="G57" i="6"/>
  <c r="P97" i="6"/>
  <c r="AN97" i="6"/>
  <c r="AB103" i="6"/>
  <c r="J124" i="6"/>
  <c r="AH124" i="6"/>
  <c r="V131" i="6"/>
  <c r="M48" i="6"/>
  <c r="AK48" i="6"/>
  <c r="V48" i="6"/>
  <c r="V57" i="6"/>
  <c r="M82" i="6"/>
  <c r="AK82" i="6"/>
  <c r="S97" i="6"/>
  <c r="AB116" i="6"/>
  <c r="Y131" i="6"/>
  <c r="AK136" i="6"/>
  <c r="S35" i="6"/>
  <c r="J82" i="6"/>
  <c r="AE30" i="6"/>
  <c r="AH30" i="6"/>
  <c r="G35" i="6"/>
  <c r="AE35" i="6"/>
  <c r="P48" i="6"/>
  <c r="AN48" i="6"/>
  <c r="Y48" i="6"/>
  <c r="AH57" i="6"/>
  <c r="P82" i="6"/>
  <c r="AN82" i="6"/>
  <c r="V97" i="6"/>
  <c r="G116" i="6"/>
  <c r="AE116" i="6"/>
  <c r="M124" i="6"/>
  <c r="AK124" i="6"/>
  <c r="S136" i="6"/>
  <c r="J97" i="6"/>
  <c r="M30" i="6"/>
  <c r="J35" i="6"/>
  <c r="AH35" i="6"/>
  <c r="S48" i="6"/>
  <c r="S82" i="6"/>
  <c r="Y97" i="6"/>
  <c r="J116" i="6"/>
  <c r="AH116" i="6"/>
  <c r="V103" i="6"/>
  <c r="G30" i="6"/>
  <c r="J30" i="6"/>
  <c r="P30" i="6"/>
  <c r="AN30" i="6"/>
  <c r="M35" i="6"/>
  <c r="AK35" i="6"/>
  <c r="AN57" i="6"/>
  <c r="V82" i="6"/>
  <c r="Y82" i="6"/>
  <c r="AB97" i="6"/>
  <c r="S103" i="6"/>
  <c r="M116" i="6"/>
  <c r="AK116" i="6"/>
  <c r="P116" i="6"/>
  <c r="AN116" i="6"/>
  <c r="AU144" i="6"/>
  <c r="AI28" i="6"/>
  <c r="AK28" i="6" s="1"/>
  <c r="AK30" i="6" s="1"/>
  <c r="AK29" i="6"/>
  <c r="E12" i="1"/>
  <c r="N1200" i="5"/>
  <c r="K1200" i="5"/>
  <c r="N1199" i="5"/>
  <c r="K1199" i="5"/>
  <c r="N1198" i="5"/>
  <c r="K1198" i="5"/>
  <c r="N1197" i="5"/>
  <c r="K1197" i="5"/>
  <c r="N1196" i="5"/>
  <c r="K1196" i="5"/>
  <c r="N1195" i="5"/>
  <c r="K1195" i="5"/>
  <c r="N1194" i="5"/>
  <c r="K1194" i="5"/>
  <c r="N1193" i="5"/>
  <c r="K1193" i="5"/>
  <c r="N1192" i="5"/>
  <c r="K1192" i="5"/>
  <c r="N1191" i="5"/>
  <c r="K1191" i="5"/>
  <c r="N1190" i="5"/>
  <c r="K1190" i="5"/>
  <c r="N1189" i="5"/>
  <c r="K1189" i="5"/>
  <c r="N1188" i="5"/>
  <c r="K1188" i="5"/>
  <c r="N1187" i="5"/>
  <c r="K1187" i="5"/>
  <c r="N1186" i="5"/>
  <c r="K1186" i="5"/>
  <c r="N1185" i="5"/>
  <c r="K1185" i="5"/>
  <c r="N1184" i="5"/>
  <c r="K1184" i="5"/>
  <c r="N1183" i="5"/>
  <c r="K1183" i="5"/>
  <c r="N1182" i="5"/>
  <c r="K1182" i="5"/>
  <c r="N1181" i="5"/>
  <c r="K1181" i="5"/>
  <c r="N1180" i="5"/>
  <c r="K1180" i="5"/>
  <c r="N1179" i="5"/>
  <c r="K1179" i="5"/>
  <c r="N1178" i="5"/>
  <c r="K1178" i="5"/>
  <c r="N1177" i="5"/>
  <c r="K1177" i="5"/>
  <c r="N1176" i="5"/>
  <c r="K1176" i="5"/>
  <c r="N1175" i="5"/>
  <c r="K1175" i="5"/>
  <c r="N1174" i="5"/>
  <c r="K1174" i="5"/>
  <c r="N1173" i="5"/>
  <c r="K1173" i="5"/>
  <c r="N1172" i="5"/>
  <c r="K1172" i="5"/>
  <c r="N1171" i="5"/>
  <c r="K1171" i="5"/>
  <c r="N1170" i="5"/>
  <c r="K1170" i="5"/>
  <c r="N1169" i="5"/>
  <c r="K1169" i="5"/>
  <c r="N1168" i="5"/>
  <c r="K1168" i="5"/>
  <c r="N1167" i="5"/>
  <c r="K1167" i="5"/>
  <c r="N1166" i="5"/>
  <c r="K1166" i="5"/>
  <c r="N1165" i="5"/>
  <c r="K1165" i="5"/>
  <c r="N1164" i="5"/>
  <c r="K1164" i="5"/>
  <c r="N1163" i="5"/>
  <c r="K1163" i="5"/>
  <c r="N1162" i="5"/>
  <c r="K1162" i="5"/>
  <c r="N1161" i="5"/>
  <c r="K1161" i="5"/>
  <c r="N1160" i="5"/>
  <c r="K1160" i="5"/>
  <c r="N1159" i="5"/>
  <c r="K1159" i="5"/>
  <c r="N1158" i="5"/>
  <c r="K1158" i="5"/>
  <c r="N1157" i="5"/>
  <c r="K1157" i="5"/>
  <c r="N1156" i="5"/>
  <c r="K1156" i="5"/>
  <c r="N1155" i="5"/>
  <c r="K1155" i="5"/>
  <c r="N1154" i="5"/>
  <c r="K1154" i="5"/>
  <c r="N1153" i="5"/>
  <c r="K1153" i="5"/>
  <c r="N1152" i="5"/>
  <c r="K1152" i="5"/>
  <c r="N1151" i="5"/>
  <c r="K1151" i="5"/>
  <c r="N1150" i="5"/>
  <c r="K1150" i="5"/>
  <c r="N1149" i="5"/>
  <c r="K1149" i="5"/>
  <c r="N1148" i="5"/>
  <c r="K1148" i="5"/>
  <c r="N1147" i="5"/>
  <c r="K1147" i="5"/>
  <c r="N1146" i="5"/>
  <c r="K1146" i="5"/>
  <c r="N1145" i="5"/>
  <c r="K1145" i="5"/>
  <c r="N1144" i="5"/>
  <c r="K1144" i="5"/>
  <c r="N1143" i="5"/>
  <c r="K1143" i="5"/>
  <c r="N1142" i="5"/>
  <c r="K1142" i="5"/>
  <c r="N1141" i="5"/>
  <c r="K1141" i="5"/>
  <c r="N1140" i="5"/>
  <c r="K1140" i="5"/>
  <c r="N1139" i="5"/>
  <c r="K1139" i="5"/>
  <c r="N1138" i="5"/>
  <c r="K1138" i="5"/>
  <c r="N1137" i="5"/>
  <c r="K1137" i="5"/>
  <c r="N1136" i="5"/>
  <c r="K1136" i="5"/>
  <c r="N1135" i="5"/>
  <c r="K1135" i="5"/>
  <c r="N1134" i="5"/>
  <c r="K1134" i="5"/>
  <c r="N1133" i="5"/>
  <c r="K1133" i="5"/>
  <c r="N1132" i="5"/>
  <c r="K1132" i="5"/>
  <c r="N1131" i="5"/>
  <c r="K1131" i="5"/>
  <c r="N1130" i="5"/>
  <c r="K1130" i="5"/>
  <c r="N1129" i="5"/>
  <c r="K1129" i="5"/>
  <c r="N1128" i="5"/>
  <c r="K1128" i="5"/>
  <c r="N1127" i="5"/>
  <c r="K1127" i="5"/>
  <c r="N1126" i="5"/>
  <c r="K1126" i="5"/>
  <c r="N1125" i="5"/>
  <c r="K1125" i="5"/>
  <c r="N1124" i="5"/>
  <c r="K1124" i="5"/>
  <c r="N1123" i="5"/>
  <c r="K1123" i="5"/>
  <c r="N1122" i="5"/>
  <c r="K1122" i="5"/>
  <c r="N1121" i="5"/>
  <c r="K1121" i="5"/>
  <c r="N1120" i="5"/>
  <c r="K1120" i="5"/>
  <c r="N1119" i="5"/>
  <c r="K1119" i="5"/>
  <c r="N1118" i="5"/>
  <c r="K1118" i="5"/>
  <c r="N1117" i="5"/>
  <c r="K1117" i="5"/>
  <c r="N1116" i="5"/>
  <c r="K1116" i="5"/>
  <c r="N1115" i="5"/>
  <c r="K1115" i="5"/>
  <c r="N1114" i="5"/>
  <c r="K1114" i="5"/>
  <c r="N1113" i="5"/>
  <c r="K1113" i="5"/>
  <c r="N1112" i="5"/>
  <c r="K1112" i="5"/>
  <c r="N1111" i="5"/>
  <c r="K1111" i="5"/>
  <c r="N1110" i="5"/>
  <c r="K1110" i="5"/>
  <c r="N1109" i="5"/>
  <c r="K1109" i="5"/>
  <c r="N1108" i="5"/>
  <c r="K1108" i="5"/>
  <c r="N1107" i="5"/>
  <c r="K1107" i="5"/>
  <c r="N1106" i="5"/>
  <c r="K1106" i="5"/>
  <c r="N1105" i="5"/>
  <c r="K1105" i="5"/>
  <c r="N1104" i="5"/>
  <c r="K1104" i="5"/>
  <c r="N1103" i="5"/>
  <c r="K1103" i="5"/>
  <c r="N1102" i="5"/>
  <c r="K1102" i="5"/>
  <c r="N1101" i="5"/>
  <c r="K1101" i="5"/>
  <c r="N1100" i="5"/>
  <c r="K1100" i="5"/>
  <c r="N1099" i="5"/>
  <c r="K1099" i="5"/>
  <c r="N1098" i="5"/>
  <c r="K1098" i="5"/>
  <c r="N1097" i="5"/>
  <c r="K1097" i="5"/>
  <c r="N1096" i="5"/>
  <c r="K1096" i="5"/>
  <c r="N1095" i="5"/>
  <c r="K1095" i="5"/>
  <c r="N1094" i="5"/>
  <c r="K1094" i="5"/>
  <c r="N1093" i="5"/>
  <c r="K1093" i="5"/>
  <c r="N1092" i="5"/>
  <c r="K1092" i="5"/>
  <c r="N1091" i="5"/>
  <c r="K1091" i="5"/>
  <c r="N1090" i="5"/>
  <c r="K1090" i="5"/>
  <c r="N1089" i="5"/>
  <c r="K1089" i="5"/>
  <c r="N1088" i="5"/>
  <c r="K1088" i="5"/>
  <c r="N1087" i="5"/>
  <c r="K1087" i="5"/>
  <c r="N1086" i="5"/>
  <c r="K1086" i="5"/>
  <c r="N1085" i="5"/>
  <c r="K1085" i="5"/>
  <c r="N1084" i="5"/>
  <c r="K1084" i="5"/>
  <c r="N1083" i="5"/>
  <c r="K1083" i="5"/>
  <c r="N1082" i="5"/>
  <c r="K1082" i="5"/>
  <c r="N1081" i="5"/>
  <c r="K1081" i="5"/>
  <c r="N1080" i="5"/>
  <c r="K1080" i="5"/>
  <c r="N1079" i="5"/>
  <c r="K1079" i="5"/>
  <c r="N1078" i="5"/>
  <c r="K1078" i="5"/>
  <c r="N1077" i="5"/>
  <c r="K1077" i="5"/>
  <c r="N1076" i="5"/>
  <c r="K1076" i="5"/>
  <c r="N1075" i="5"/>
  <c r="K1075" i="5"/>
  <c r="N1074" i="5"/>
  <c r="K1074" i="5"/>
  <c r="N1073" i="5"/>
  <c r="K1073" i="5"/>
  <c r="N1072" i="5"/>
  <c r="K1072" i="5"/>
  <c r="N1071" i="5"/>
  <c r="K1071" i="5"/>
  <c r="N1070" i="5"/>
  <c r="K1070" i="5"/>
  <c r="N1069" i="5"/>
  <c r="K1069" i="5"/>
  <c r="N1068" i="5"/>
  <c r="K1068" i="5"/>
  <c r="N1067" i="5"/>
  <c r="K1067" i="5"/>
  <c r="N1066" i="5"/>
  <c r="K1066" i="5"/>
  <c r="N1065" i="5"/>
  <c r="K1065" i="5"/>
  <c r="N1064" i="5"/>
  <c r="K1064" i="5"/>
  <c r="N1063" i="5"/>
  <c r="K1063" i="5"/>
  <c r="N1062" i="5"/>
  <c r="K1062" i="5"/>
  <c r="N1061" i="5"/>
  <c r="K1061" i="5"/>
  <c r="N1060" i="5"/>
  <c r="K1060" i="5"/>
  <c r="N1059" i="5"/>
  <c r="K1059" i="5"/>
  <c r="N1058" i="5"/>
  <c r="K1058" i="5"/>
  <c r="N1057" i="5"/>
  <c r="K1057" i="5"/>
  <c r="N1056" i="5"/>
  <c r="K1056" i="5"/>
  <c r="N1055" i="5"/>
  <c r="K1055" i="5"/>
  <c r="N1054" i="5"/>
  <c r="K1054" i="5"/>
  <c r="N1053" i="5"/>
  <c r="K1053" i="5"/>
  <c r="N1052" i="5"/>
  <c r="K1052" i="5"/>
  <c r="N1051" i="5"/>
  <c r="K1051" i="5"/>
  <c r="N1050" i="5"/>
  <c r="K1050" i="5"/>
  <c r="N1049" i="5"/>
  <c r="K1049" i="5"/>
  <c r="N1048" i="5"/>
  <c r="K1048" i="5"/>
  <c r="N1047" i="5"/>
  <c r="K1047" i="5"/>
  <c r="N1046" i="5"/>
  <c r="K1046" i="5"/>
  <c r="N1045" i="5"/>
  <c r="K1045" i="5"/>
  <c r="N1044" i="5"/>
  <c r="K1044" i="5"/>
  <c r="N1043" i="5"/>
  <c r="K1043" i="5"/>
  <c r="N1042" i="5"/>
  <c r="K1042" i="5"/>
  <c r="N1041" i="5"/>
  <c r="K1041" i="5"/>
  <c r="N1040" i="5"/>
  <c r="K1040" i="5"/>
  <c r="N1039" i="5"/>
  <c r="K1039" i="5"/>
  <c r="N1038" i="5"/>
  <c r="K1038" i="5"/>
  <c r="N1037" i="5"/>
  <c r="K1037" i="5"/>
  <c r="N1036" i="5"/>
  <c r="K1036" i="5"/>
  <c r="N1035" i="5"/>
  <c r="K1035" i="5"/>
  <c r="N1034" i="5"/>
  <c r="K1034" i="5"/>
  <c r="N1033" i="5"/>
  <c r="K1033" i="5"/>
  <c r="N1032" i="5"/>
  <c r="K1032" i="5"/>
  <c r="N1031" i="5"/>
  <c r="K1031" i="5"/>
  <c r="N1030" i="5"/>
  <c r="K1030" i="5"/>
  <c r="N1029" i="5"/>
  <c r="K1029" i="5"/>
  <c r="N1028" i="5"/>
  <c r="K1028" i="5"/>
  <c r="N1027" i="5"/>
  <c r="K1027" i="5"/>
  <c r="N1026" i="5"/>
  <c r="K1026" i="5"/>
  <c r="N1025" i="5"/>
  <c r="K1025" i="5"/>
  <c r="N1024" i="5"/>
  <c r="K1024" i="5"/>
  <c r="N1023" i="5"/>
  <c r="K1023" i="5"/>
  <c r="N1022" i="5"/>
  <c r="K1022" i="5"/>
  <c r="N1021" i="5"/>
  <c r="K1021" i="5"/>
  <c r="N1020" i="5"/>
  <c r="K1020" i="5"/>
  <c r="N1019" i="5"/>
  <c r="K1019" i="5"/>
  <c r="N1018" i="5"/>
  <c r="K1018" i="5"/>
  <c r="N1017" i="5"/>
  <c r="K1017" i="5"/>
  <c r="N1016" i="5"/>
  <c r="K1016" i="5"/>
  <c r="N1015" i="5"/>
  <c r="K1015" i="5"/>
  <c r="N1014" i="5"/>
  <c r="K1014" i="5"/>
  <c r="N1013" i="5"/>
  <c r="K1013" i="5"/>
  <c r="N1012" i="5"/>
  <c r="K1012" i="5"/>
  <c r="N1011" i="5"/>
  <c r="K1011" i="5"/>
  <c r="N1010" i="5"/>
  <c r="K1010" i="5"/>
  <c r="N1009" i="5"/>
  <c r="K1009" i="5"/>
  <c r="N1008" i="5"/>
  <c r="K1008" i="5"/>
  <c r="N1007" i="5"/>
  <c r="K1007" i="5"/>
  <c r="N1006" i="5"/>
  <c r="K1006" i="5"/>
  <c r="N1005" i="5"/>
  <c r="K1005" i="5"/>
  <c r="N1004" i="5"/>
  <c r="K1004" i="5"/>
  <c r="N1003" i="5"/>
  <c r="K1003" i="5"/>
  <c r="N1002" i="5"/>
  <c r="K1002" i="5"/>
  <c r="N1001" i="5"/>
  <c r="K1001" i="5"/>
  <c r="N1000" i="5"/>
  <c r="K1000" i="5"/>
  <c r="N999" i="5"/>
  <c r="K999" i="5"/>
  <c r="N998" i="5"/>
  <c r="K998" i="5"/>
  <c r="N997" i="5"/>
  <c r="K997" i="5"/>
  <c r="N996" i="5"/>
  <c r="K996" i="5"/>
  <c r="N995" i="5"/>
  <c r="K995" i="5"/>
  <c r="N994" i="5"/>
  <c r="K994" i="5"/>
  <c r="N993" i="5"/>
  <c r="K993" i="5"/>
  <c r="N992" i="5"/>
  <c r="K992" i="5"/>
  <c r="N991" i="5"/>
  <c r="K991" i="5"/>
  <c r="N990" i="5"/>
  <c r="K990" i="5"/>
  <c r="N989" i="5"/>
  <c r="K989" i="5"/>
  <c r="N988" i="5"/>
  <c r="K988" i="5"/>
  <c r="N987" i="5"/>
  <c r="K987" i="5"/>
  <c r="N986" i="5"/>
  <c r="K986" i="5"/>
  <c r="N985" i="5"/>
  <c r="K985" i="5"/>
  <c r="N984" i="5"/>
  <c r="K984" i="5"/>
  <c r="N983" i="5"/>
  <c r="K983" i="5"/>
  <c r="N982" i="5"/>
  <c r="K982" i="5"/>
  <c r="N981" i="5"/>
  <c r="K981" i="5"/>
  <c r="N980" i="5"/>
  <c r="K980" i="5"/>
  <c r="N979" i="5"/>
  <c r="K979" i="5"/>
  <c r="N978" i="5"/>
  <c r="K978" i="5"/>
  <c r="N977" i="5"/>
  <c r="K977" i="5"/>
  <c r="N976" i="5"/>
  <c r="K976" i="5"/>
  <c r="N975" i="5"/>
  <c r="K975" i="5"/>
  <c r="N974" i="5"/>
  <c r="K974" i="5"/>
  <c r="N973" i="5"/>
  <c r="K973" i="5"/>
  <c r="N972" i="5"/>
  <c r="K972" i="5"/>
  <c r="N971" i="5"/>
  <c r="K971" i="5"/>
  <c r="N970" i="5"/>
  <c r="K970" i="5"/>
  <c r="N969" i="5"/>
  <c r="K969" i="5"/>
  <c r="N968" i="5"/>
  <c r="K968" i="5"/>
  <c r="N967" i="5"/>
  <c r="K967" i="5"/>
  <c r="N966" i="5"/>
  <c r="K966" i="5"/>
  <c r="N965" i="5"/>
  <c r="K965" i="5"/>
  <c r="N964" i="5"/>
  <c r="K964" i="5"/>
  <c r="N963" i="5"/>
  <c r="K963" i="5"/>
  <c r="N962" i="5"/>
  <c r="K962" i="5"/>
  <c r="N961" i="5"/>
  <c r="K961" i="5"/>
  <c r="N960" i="5"/>
  <c r="K960" i="5"/>
  <c r="N959" i="5"/>
  <c r="K959" i="5"/>
  <c r="N958" i="5"/>
  <c r="K958" i="5"/>
  <c r="N957" i="5"/>
  <c r="K957" i="5"/>
  <c r="N956" i="5"/>
  <c r="K956" i="5"/>
  <c r="N955" i="5"/>
  <c r="K955" i="5"/>
  <c r="N954" i="5"/>
  <c r="K954" i="5"/>
  <c r="N953" i="5"/>
  <c r="K953" i="5"/>
  <c r="N952" i="5"/>
  <c r="K952" i="5"/>
  <c r="N951" i="5"/>
  <c r="K951" i="5"/>
  <c r="N950" i="5"/>
  <c r="K950" i="5"/>
  <c r="N949" i="5"/>
  <c r="K949" i="5"/>
  <c r="N948" i="5"/>
  <c r="K948" i="5"/>
  <c r="N947" i="5"/>
  <c r="K947" i="5"/>
  <c r="N946" i="5"/>
  <c r="K946" i="5"/>
  <c r="N945" i="5"/>
  <c r="K945" i="5"/>
  <c r="N944" i="5"/>
  <c r="K944" i="5"/>
  <c r="N943" i="5"/>
  <c r="K943" i="5"/>
  <c r="N942" i="5"/>
  <c r="K942" i="5"/>
  <c r="N941" i="5"/>
  <c r="K941" i="5"/>
  <c r="N940" i="5"/>
  <c r="K940" i="5"/>
  <c r="N939" i="5"/>
  <c r="K939" i="5"/>
  <c r="N938" i="5"/>
  <c r="K938" i="5"/>
  <c r="N937" i="5"/>
  <c r="K937" i="5"/>
  <c r="N936" i="5"/>
  <c r="K936" i="5"/>
  <c r="N935" i="5"/>
  <c r="K935" i="5"/>
  <c r="N934" i="5"/>
  <c r="K934" i="5"/>
  <c r="N933" i="5"/>
  <c r="K933" i="5"/>
  <c r="N932" i="5"/>
  <c r="K932" i="5"/>
  <c r="N931" i="5"/>
  <c r="K931" i="5"/>
  <c r="N930" i="5"/>
  <c r="K930" i="5"/>
  <c r="N929" i="5"/>
  <c r="K929" i="5"/>
  <c r="N928" i="5"/>
  <c r="K928" i="5"/>
  <c r="N927" i="5"/>
  <c r="K927" i="5"/>
  <c r="N926" i="5"/>
  <c r="K926" i="5"/>
  <c r="N925" i="5"/>
  <c r="K925" i="5"/>
  <c r="N924" i="5"/>
  <c r="K924" i="5"/>
  <c r="N923" i="5"/>
  <c r="K923" i="5"/>
  <c r="N922" i="5"/>
  <c r="K922" i="5"/>
  <c r="N921" i="5"/>
  <c r="K921" i="5"/>
  <c r="N920" i="5"/>
  <c r="K920" i="5"/>
  <c r="N919" i="5"/>
  <c r="K919" i="5"/>
  <c r="N918" i="5"/>
  <c r="K918" i="5"/>
  <c r="N917" i="5"/>
  <c r="K917" i="5"/>
  <c r="N916" i="5"/>
  <c r="K916" i="5"/>
  <c r="N915" i="5"/>
  <c r="K915" i="5"/>
  <c r="N914" i="5"/>
  <c r="K914" i="5"/>
  <c r="N913" i="5"/>
  <c r="K913" i="5"/>
  <c r="N912" i="5"/>
  <c r="K912" i="5"/>
  <c r="N911" i="5"/>
  <c r="K911" i="5"/>
  <c r="N910" i="5"/>
  <c r="K910" i="5"/>
  <c r="N909" i="5"/>
  <c r="K909" i="5"/>
  <c r="N908" i="5"/>
  <c r="K908" i="5"/>
  <c r="N907" i="5"/>
  <c r="K907" i="5"/>
  <c r="N906" i="5"/>
  <c r="K906" i="5"/>
  <c r="N905" i="5"/>
  <c r="K905" i="5"/>
  <c r="N904" i="5"/>
  <c r="K904" i="5"/>
  <c r="N903" i="5"/>
  <c r="K903" i="5"/>
  <c r="N902" i="5"/>
  <c r="K902" i="5"/>
  <c r="N901" i="5"/>
  <c r="K901" i="5"/>
  <c r="N900" i="5"/>
  <c r="K900" i="5"/>
  <c r="N899" i="5"/>
  <c r="K899" i="5"/>
  <c r="N898" i="5"/>
  <c r="K898" i="5"/>
  <c r="N897" i="5"/>
  <c r="K897" i="5"/>
  <c r="N896" i="5"/>
  <c r="K896" i="5"/>
  <c r="N895" i="5"/>
  <c r="K895" i="5"/>
  <c r="N894" i="5"/>
  <c r="K894" i="5"/>
  <c r="N893" i="5"/>
  <c r="K893" i="5"/>
  <c r="N892" i="5"/>
  <c r="K892" i="5"/>
  <c r="N891" i="5"/>
  <c r="K891" i="5"/>
  <c r="N890" i="5"/>
  <c r="K890" i="5"/>
  <c r="N889" i="5"/>
  <c r="K889" i="5"/>
  <c r="N888" i="5"/>
  <c r="K888" i="5"/>
  <c r="N887" i="5"/>
  <c r="K887" i="5"/>
  <c r="N886" i="5"/>
  <c r="K886" i="5"/>
  <c r="N885" i="5"/>
  <c r="K885" i="5"/>
  <c r="N884" i="5"/>
  <c r="K884" i="5"/>
  <c r="N883" i="5"/>
  <c r="K883" i="5"/>
  <c r="N882" i="5"/>
  <c r="K882" i="5"/>
  <c r="N881" i="5"/>
  <c r="K881" i="5"/>
  <c r="N880" i="5"/>
  <c r="K880" i="5"/>
  <c r="N879" i="5"/>
  <c r="K879" i="5"/>
  <c r="N878" i="5"/>
  <c r="K878" i="5"/>
  <c r="N877" i="5"/>
  <c r="K877" i="5"/>
  <c r="N876" i="5"/>
  <c r="K876" i="5"/>
  <c r="N875" i="5"/>
  <c r="K875" i="5"/>
  <c r="N874" i="5"/>
  <c r="K874" i="5"/>
  <c r="N873" i="5"/>
  <c r="K873" i="5"/>
  <c r="N872" i="5"/>
  <c r="K872" i="5"/>
  <c r="N871" i="5"/>
  <c r="K871" i="5"/>
  <c r="N870" i="5"/>
  <c r="K870" i="5"/>
  <c r="N869" i="5"/>
  <c r="K869" i="5"/>
  <c r="N868" i="5"/>
  <c r="K868" i="5"/>
  <c r="N867" i="5"/>
  <c r="K867" i="5"/>
  <c r="N866" i="5"/>
  <c r="K866" i="5"/>
  <c r="N865" i="5"/>
  <c r="K865" i="5"/>
  <c r="N864" i="5"/>
  <c r="K864" i="5"/>
  <c r="N863" i="5"/>
  <c r="K863" i="5"/>
  <c r="N862" i="5"/>
  <c r="K862" i="5"/>
  <c r="N861" i="5"/>
  <c r="K861" i="5"/>
  <c r="N860" i="5"/>
  <c r="K860" i="5"/>
  <c r="N859" i="5"/>
  <c r="K859" i="5"/>
  <c r="N858" i="5"/>
  <c r="K858" i="5"/>
  <c r="N857" i="5"/>
  <c r="K857" i="5"/>
  <c r="N856" i="5"/>
  <c r="K856" i="5"/>
  <c r="N855" i="5"/>
  <c r="K855" i="5"/>
  <c r="N854" i="5"/>
  <c r="K854" i="5"/>
  <c r="N853" i="5"/>
  <c r="K853" i="5"/>
  <c r="N852" i="5"/>
  <c r="K852" i="5"/>
  <c r="N851" i="5"/>
  <c r="K851" i="5"/>
  <c r="N850" i="5"/>
  <c r="K850" i="5"/>
  <c r="N849" i="5"/>
  <c r="K849" i="5"/>
  <c r="N848" i="5"/>
  <c r="K848" i="5"/>
  <c r="N847" i="5"/>
  <c r="K847" i="5"/>
  <c r="N846" i="5"/>
  <c r="K846" i="5"/>
  <c r="N845" i="5"/>
  <c r="K845" i="5"/>
  <c r="N844" i="5"/>
  <c r="K844" i="5"/>
  <c r="N843" i="5"/>
  <c r="K843" i="5"/>
  <c r="N842" i="5"/>
  <c r="K842" i="5"/>
  <c r="N841" i="5"/>
  <c r="K841" i="5"/>
  <c r="N840" i="5"/>
  <c r="K840" i="5"/>
  <c r="N839" i="5"/>
  <c r="K839" i="5"/>
  <c r="N838" i="5"/>
  <c r="K838" i="5"/>
  <c r="N837" i="5"/>
  <c r="K837" i="5"/>
  <c r="N836" i="5"/>
  <c r="K836" i="5"/>
  <c r="N835" i="5"/>
  <c r="K835" i="5"/>
  <c r="N834" i="5"/>
  <c r="K834" i="5"/>
  <c r="N833" i="5"/>
  <c r="K833" i="5"/>
  <c r="N832" i="5"/>
  <c r="K832" i="5"/>
  <c r="N831" i="5"/>
  <c r="K831" i="5"/>
  <c r="N830" i="5"/>
  <c r="K830" i="5"/>
  <c r="N829" i="5"/>
  <c r="K829" i="5"/>
  <c r="N828" i="5"/>
  <c r="K828" i="5"/>
  <c r="N827" i="5"/>
  <c r="K827" i="5"/>
  <c r="N826" i="5"/>
  <c r="K826" i="5"/>
  <c r="N825" i="5"/>
  <c r="K825" i="5"/>
  <c r="N824" i="5"/>
  <c r="K824" i="5"/>
  <c r="N823" i="5"/>
  <c r="K823" i="5"/>
  <c r="N822" i="5"/>
  <c r="K822" i="5"/>
  <c r="N821" i="5"/>
  <c r="K821" i="5"/>
  <c r="N820" i="5"/>
  <c r="K820" i="5"/>
  <c r="N819" i="5"/>
  <c r="K819" i="5"/>
  <c r="N818" i="5"/>
  <c r="K818" i="5"/>
  <c r="N817" i="5"/>
  <c r="K817" i="5"/>
  <c r="N816" i="5"/>
  <c r="K816" i="5"/>
  <c r="N815" i="5"/>
  <c r="K815" i="5"/>
  <c r="N814" i="5"/>
  <c r="K814" i="5"/>
  <c r="N813" i="5"/>
  <c r="K813" i="5"/>
  <c r="N812" i="5"/>
  <c r="K812" i="5"/>
  <c r="N811" i="5"/>
  <c r="K811" i="5"/>
  <c r="N810" i="5"/>
  <c r="K810" i="5"/>
  <c r="N809" i="5"/>
  <c r="K809" i="5"/>
  <c r="N808" i="5"/>
  <c r="K808" i="5"/>
  <c r="N807" i="5"/>
  <c r="K807" i="5"/>
  <c r="N806" i="5"/>
  <c r="K806" i="5"/>
  <c r="N805" i="5"/>
  <c r="K805" i="5"/>
  <c r="N804" i="5"/>
  <c r="K804" i="5"/>
  <c r="N803" i="5"/>
  <c r="K803" i="5"/>
  <c r="N802" i="5"/>
  <c r="K802" i="5"/>
  <c r="N801" i="5"/>
  <c r="K801" i="5"/>
  <c r="N800" i="5"/>
  <c r="K800" i="5"/>
  <c r="N799" i="5"/>
  <c r="K799" i="5"/>
  <c r="N798" i="5"/>
  <c r="K798" i="5"/>
  <c r="N797" i="5"/>
  <c r="K797" i="5"/>
  <c r="N796" i="5"/>
  <c r="K796" i="5"/>
  <c r="N795" i="5"/>
  <c r="K795" i="5"/>
  <c r="N794" i="5"/>
  <c r="K794" i="5"/>
  <c r="N793" i="5"/>
  <c r="K793" i="5"/>
  <c r="N792" i="5"/>
  <c r="K792" i="5"/>
  <c r="N791" i="5"/>
  <c r="K791" i="5"/>
  <c r="N790" i="5"/>
  <c r="K790" i="5"/>
  <c r="N789" i="5"/>
  <c r="K789" i="5"/>
  <c r="N788" i="5"/>
  <c r="K788" i="5"/>
  <c r="N787" i="5"/>
  <c r="K787" i="5"/>
  <c r="N786" i="5"/>
  <c r="K786" i="5"/>
  <c r="N785" i="5"/>
  <c r="K785" i="5"/>
  <c r="N784" i="5"/>
  <c r="K784" i="5"/>
  <c r="N783" i="5"/>
  <c r="K783" i="5"/>
  <c r="N782" i="5"/>
  <c r="K782" i="5"/>
  <c r="N781" i="5"/>
  <c r="K781" i="5"/>
  <c r="N780" i="5"/>
  <c r="K780" i="5"/>
  <c r="N779" i="5"/>
  <c r="K779" i="5"/>
  <c r="N778" i="5"/>
  <c r="K778" i="5"/>
  <c r="N777" i="5"/>
  <c r="K777" i="5"/>
  <c r="N776" i="5"/>
  <c r="K776" i="5"/>
  <c r="N775" i="5"/>
  <c r="K775" i="5"/>
  <c r="N774" i="5"/>
  <c r="K774" i="5"/>
  <c r="N773" i="5"/>
  <c r="K773" i="5"/>
  <c r="N772" i="5"/>
  <c r="K772" i="5"/>
  <c r="N771" i="5"/>
  <c r="K771" i="5"/>
  <c r="N770" i="5"/>
  <c r="K770" i="5"/>
  <c r="N769" i="5"/>
  <c r="K769" i="5"/>
  <c r="N768" i="5"/>
  <c r="K768" i="5"/>
  <c r="N767" i="5"/>
  <c r="K767" i="5"/>
  <c r="N766" i="5"/>
  <c r="K766" i="5"/>
  <c r="N765" i="5"/>
  <c r="K765" i="5"/>
  <c r="N764" i="5"/>
  <c r="K764" i="5"/>
  <c r="N763" i="5"/>
  <c r="K763" i="5"/>
  <c r="N762" i="5"/>
  <c r="K762" i="5"/>
  <c r="N761" i="5"/>
  <c r="K761" i="5"/>
  <c r="N760" i="5"/>
  <c r="K760" i="5"/>
  <c r="N759" i="5"/>
  <c r="K759" i="5"/>
  <c r="N758" i="5"/>
  <c r="K758" i="5"/>
  <c r="N757" i="5"/>
  <c r="K757" i="5"/>
  <c r="N756" i="5"/>
  <c r="K756" i="5"/>
  <c r="N755" i="5"/>
  <c r="K755" i="5"/>
  <c r="N754" i="5"/>
  <c r="K754" i="5"/>
  <c r="N753" i="5"/>
  <c r="K753" i="5"/>
  <c r="N752" i="5"/>
  <c r="K752" i="5"/>
  <c r="N751" i="5"/>
  <c r="K751" i="5"/>
  <c r="N750" i="5"/>
  <c r="K750" i="5"/>
  <c r="N749" i="5"/>
  <c r="K749" i="5"/>
  <c r="N748" i="5"/>
  <c r="K748" i="5"/>
  <c r="N747" i="5"/>
  <c r="K747" i="5"/>
  <c r="N746" i="5"/>
  <c r="K746" i="5"/>
  <c r="N745" i="5"/>
  <c r="K745" i="5"/>
  <c r="N744" i="5"/>
  <c r="K744" i="5"/>
  <c r="N743" i="5"/>
  <c r="K743" i="5"/>
  <c r="N742" i="5"/>
  <c r="K742" i="5"/>
  <c r="N741" i="5"/>
  <c r="K741" i="5"/>
  <c r="N740" i="5"/>
  <c r="K740" i="5"/>
  <c r="N739" i="5"/>
  <c r="K739" i="5"/>
  <c r="N738" i="5"/>
  <c r="K738" i="5"/>
  <c r="N737" i="5"/>
  <c r="K737" i="5"/>
  <c r="N736" i="5"/>
  <c r="K736" i="5"/>
  <c r="N735" i="5"/>
  <c r="K735" i="5"/>
  <c r="N734" i="5"/>
  <c r="K734" i="5"/>
  <c r="N733" i="5"/>
  <c r="K733" i="5"/>
  <c r="N732" i="5"/>
  <c r="K732" i="5"/>
  <c r="N731" i="5"/>
  <c r="K731" i="5"/>
  <c r="N730" i="5"/>
  <c r="K730" i="5"/>
  <c r="N729" i="5"/>
  <c r="K729" i="5"/>
  <c r="N728" i="5"/>
  <c r="K728" i="5"/>
  <c r="N727" i="5"/>
  <c r="K727" i="5"/>
  <c r="N726" i="5"/>
  <c r="K726" i="5"/>
  <c r="N725" i="5"/>
  <c r="K725" i="5"/>
  <c r="N724" i="5"/>
  <c r="K724" i="5"/>
  <c r="N723" i="5"/>
  <c r="K723" i="5"/>
  <c r="N722" i="5"/>
  <c r="K722" i="5"/>
  <c r="N721" i="5"/>
  <c r="K721" i="5"/>
  <c r="N720" i="5"/>
  <c r="K720" i="5"/>
  <c r="N719" i="5"/>
  <c r="K719" i="5"/>
  <c r="N718" i="5"/>
  <c r="K718" i="5"/>
  <c r="N717" i="5"/>
  <c r="K717" i="5"/>
  <c r="N716" i="5"/>
  <c r="K716" i="5"/>
  <c r="N715" i="5"/>
  <c r="K715" i="5"/>
  <c r="N714" i="5"/>
  <c r="K714" i="5"/>
  <c r="N713" i="5"/>
  <c r="K713" i="5"/>
  <c r="N712" i="5"/>
  <c r="K712" i="5"/>
  <c r="N711" i="5"/>
  <c r="K711" i="5"/>
  <c r="N710" i="5"/>
  <c r="K710" i="5"/>
  <c r="N709" i="5"/>
  <c r="K709" i="5"/>
  <c r="N708" i="5"/>
  <c r="K708" i="5"/>
  <c r="N707" i="5"/>
  <c r="K707" i="5"/>
  <c r="N706" i="5"/>
  <c r="K706" i="5"/>
  <c r="N705" i="5"/>
  <c r="K705" i="5"/>
  <c r="N704" i="5"/>
  <c r="K704" i="5"/>
  <c r="N703" i="5"/>
  <c r="K703" i="5"/>
  <c r="N702" i="5"/>
  <c r="K702" i="5"/>
  <c r="N701" i="5"/>
  <c r="K701" i="5"/>
  <c r="N700" i="5"/>
  <c r="K700" i="5"/>
  <c r="N699" i="5"/>
  <c r="K699" i="5"/>
  <c r="N698" i="5"/>
  <c r="K698" i="5"/>
  <c r="N697" i="5"/>
  <c r="K697" i="5"/>
  <c r="N696" i="5"/>
  <c r="K696" i="5"/>
  <c r="N695" i="5"/>
  <c r="K695" i="5"/>
  <c r="N694" i="5"/>
  <c r="K694" i="5"/>
  <c r="N693" i="5"/>
  <c r="K693" i="5"/>
  <c r="N692" i="5"/>
  <c r="K692" i="5"/>
  <c r="N691" i="5"/>
  <c r="K691" i="5"/>
  <c r="N690" i="5"/>
  <c r="K690" i="5"/>
  <c r="N689" i="5"/>
  <c r="K689" i="5"/>
  <c r="N688" i="5"/>
  <c r="K688" i="5"/>
  <c r="N687" i="5"/>
  <c r="K687" i="5"/>
  <c r="N686" i="5"/>
  <c r="K686" i="5"/>
  <c r="N685" i="5"/>
  <c r="K685" i="5"/>
  <c r="N684" i="5"/>
  <c r="K684" i="5"/>
  <c r="N683" i="5"/>
  <c r="K683" i="5"/>
  <c r="N682" i="5"/>
  <c r="K682" i="5"/>
  <c r="N681" i="5"/>
  <c r="K681" i="5"/>
  <c r="N680" i="5"/>
  <c r="K680" i="5"/>
  <c r="N679" i="5"/>
  <c r="K679" i="5"/>
  <c r="N678" i="5"/>
  <c r="K678" i="5"/>
  <c r="N677" i="5"/>
  <c r="K677" i="5"/>
  <c r="N676" i="5"/>
  <c r="K676" i="5"/>
  <c r="N675" i="5"/>
  <c r="K675" i="5"/>
  <c r="N674" i="5"/>
  <c r="K674" i="5"/>
  <c r="N673" i="5"/>
  <c r="K673" i="5"/>
  <c r="N672" i="5"/>
  <c r="K672" i="5"/>
  <c r="N671" i="5"/>
  <c r="K671" i="5"/>
  <c r="N670" i="5"/>
  <c r="K670" i="5"/>
  <c r="N669" i="5"/>
  <c r="K669" i="5"/>
  <c r="N668" i="5"/>
  <c r="K668" i="5"/>
  <c r="N667" i="5"/>
  <c r="K667" i="5"/>
  <c r="N666" i="5"/>
  <c r="K666" i="5"/>
  <c r="N665" i="5"/>
  <c r="K665" i="5"/>
  <c r="N664" i="5"/>
  <c r="K664" i="5"/>
  <c r="N663" i="5"/>
  <c r="K663" i="5"/>
  <c r="N662" i="5"/>
  <c r="K662" i="5"/>
  <c r="N661" i="5"/>
  <c r="K661" i="5"/>
  <c r="N660" i="5"/>
  <c r="K660" i="5"/>
  <c r="N659" i="5"/>
  <c r="K659" i="5"/>
  <c r="N658" i="5"/>
  <c r="K658" i="5"/>
  <c r="N657" i="5"/>
  <c r="K657" i="5"/>
  <c r="N656" i="5"/>
  <c r="K656" i="5"/>
  <c r="N655" i="5"/>
  <c r="K655" i="5"/>
  <c r="N654" i="5"/>
  <c r="K654" i="5"/>
  <c r="N653" i="5"/>
  <c r="K653" i="5"/>
  <c r="N652" i="5"/>
  <c r="K652" i="5"/>
  <c r="N651" i="5"/>
  <c r="K651" i="5"/>
  <c r="N650" i="5"/>
  <c r="K650" i="5"/>
  <c r="N649" i="5"/>
  <c r="K649" i="5"/>
  <c r="N648" i="5"/>
  <c r="K648" i="5"/>
  <c r="N647" i="5"/>
  <c r="K647" i="5"/>
  <c r="N646" i="5"/>
  <c r="K646" i="5"/>
  <c r="N645" i="5"/>
  <c r="K645" i="5"/>
  <c r="N644" i="5"/>
  <c r="K644" i="5"/>
  <c r="N643" i="5"/>
  <c r="K643" i="5"/>
  <c r="N642" i="5"/>
  <c r="K642" i="5"/>
  <c r="N641" i="5"/>
  <c r="K641" i="5"/>
  <c r="N640" i="5"/>
  <c r="K640" i="5"/>
  <c r="N639" i="5"/>
  <c r="K639" i="5"/>
  <c r="N638" i="5"/>
  <c r="K638" i="5"/>
  <c r="N637" i="5"/>
  <c r="K637" i="5"/>
  <c r="N636" i="5"/>
  <c r="K636" i="5"/>
  <c r="N635" i="5"/>
  <c r="K635" i="5"/>
  <c r="N634" i="5"/>
  <c r="K634" i="5"/>
  <c r="N633" i="5"/>
  <c r="K633" i="5"/>
  <c r="N632" i="5"/>
  <c r="K632" i="5"/>
  <c r="N631" i="5"/>
  <c r="K631" i="5"/>
  <c r="N630" i="5"/>
  <c r="K630" i="5"/>
  <c r="N629" i="5"/>
  <c r="K629" i="5"/>
  <c r="N628" i="5"/>
  <c r="K628" i="5"/>
  <c r="N627" i="5"/>
  <c r="K627" i="5"/>
  <c r="N626" i="5"/>
  <c r="K626" i="5"/>
  <c r="N625" i="5"/>
  <c r="K625" i="5"/>
  <c r="N624" i="5"/>
  <c r="K624" i="5"/>
  <c r="N623" i="5"/>
  <c r="K623" i="5"/>
  <c r="N622" i="5"/>
  <c r="K622" i="5"/>
  <c r="N621" i="5"/>
  <c r="K621" i="5"/>
  <c r="N620" i="5"/>
  <c r="K620" i="5"/>
  <c r="N619" i="5"/>
  <c r="K619" i="5"/>
  <c r="N618" i="5"/>
  <c r="K618" i="5"/>
  <c r="N617" i="5"/>
  <c r="K617" i="5"/>
  <c r="N616" i="5"/>
  <c r="K616" i="5"/>
  <c r="N615" i="5"/>
  <c r="K615" i="5"/>
  <c r="N614" i="5"/>
  <c r="K614" i="5"/>
  <c r="N613" i="5"/>
  <c r="K613" i="5"/>
  <c r="N612" i="5"/>
  <c r="K612" i="5"/>
  <c r="N611" i="5"/>
  <c r="K611" i="5"/>
  <c r="N610" i="5"/>
  <c r="K610" i="5"/>
  <c r="N609" i="5"/>
  <c r="K609" i="5"/>
  <c r="N608" i="5"/>
  <c r="K608" i="5"/>
  <c r="N607" i="5"/>
  <c r="K607" i="5"/>
  <c r="N606" i="5"/>
  <c r="K606" i="5"/>
  <c r="N605" i="5"/>
  <c r="K605" i="5"/>
  <c r="N604" i="5"/>
  <c r="K604" i="5"/>
  <c r="N603" i="5"/>
  <c r="K603" i="5"/>
  <c r="N602" i="5"/>
  <c r="K602" i="5"/>
  <c r="N601" i="5"/>
  <c r="K601" i="5"/>
  <c r="N600" i="5"/>
  <c r="K600" i="5"/>
  <c r="N599" i="5"/>
  <c r="K599" i="5"/>
  <c r="N598" i="5"/>
  <c r="K598" i="5"/>
  <c r="N597" i="5"/>
  <c r="K597" i="5"/>
  <c r="N596" i="5"/>
  <c r="K596" i="5"/>
  <c r="N595" i="5"/>
  <c r="K595" i="5"/>
  <c r="N594" i="5"/>
  <c r="K594" i="5"/>
  <c r="N593" i="5"/>
  <c r="K593" i="5"/>
  <c r="N592" i="5"/>
  <c r="K592" i="5"/>
  <c r="N591" i="5"/>
  <c r="K591" i="5"/>
  <c r="N590" i="5"/>
  <c r="K590" i="5"/>
  <c r="N589" i="5"/>
  <c r="K589" i="5"/>
  <c r="N588" i="5"/>
  <c r="K588" i="5"/>
  <c r="N587" i="5"/>
  <c r="K587" i="5"/>
  <c r="N586" i="5"/>
  <c r="K586" i="5"/>
  <c r="N585" i="5"/>
  <c r="K585" i="5"/>
  <c r="N584" i="5"/>
  <c r="K584" i="5"/>
  <c r="N583" i="5"/>
  <c r="K583" i="5"/>
  <c r="N582" i="5"/>
  <c r="K582" i="5"/>
  <c r="N581" i="5"/>
  <c r="K581" i="5"/>
  <c r="N580" i="5"/>
  <c r="K580" i="5"/>
  <c r="N579" i="5"/>
  <c r="K579" i="5"/>
  <c r="N578" i="5"/>
  <c r="K578" i="5"/>
  <c r="N577" i="5"/>
  <c r="K577" i="5"/>
  <c r="N576" i="5"/>
  <c r="K576" i="5"/>
  <c r="N575" i="5"/>
  <c r="K575" i="5"/>
  <c r="N574" i="5"/>
  <c r="K574" i="5"/>
  <c r="N573" i="5"/>
  <c r="K573" i="5"/>
  <c r="N572" i="5"/>
  <c r="K572" i="5"/>
  <c r="N571" i="5"/>
  <c r="K571" i="5"/>
  <c r="N570" i="5"/>
  <c r="K570" i="5"/>
  <c r="N569" i="5"/>
  <c r="K569" i="5"/>
  <c r="N568" i="5"/>
  <c r="K568" i="5"/>
  <c r="N567" i="5"/>
  <c r="K567" i="5"/>
  <c r="N566" i="5"/>
  <c r="K566" i="5"/>
  <c r="N565" i="5"/>
  <c r="K565" i="5"/>
  <c r="N564" i="5"/>
  <c r="K564" i="5"/>
  <c r="N563" i="5"/>
  <c r="K563" i="5"/>
  <c r="N562" i="5"/>
  <c r="K562" i="5"/>
  <c r="N561" i="5"/>
  <c r="K561" i="5"/>
  <c r="N560" i="5"/>
  <c r="K560" i="5"/>
  <c r="N559" i="5"/>
  <c r="K559" i="5"/>
  <c r="N558" i="5"/>
  <c r="K558" i="5"/>
  <c r="N557" i="5"/>
  <c r="K557" i="5"/>
  <c r="N556" i="5"/>
  <c r="K556" i="5"/>
  <c r="N555" i="5"/>
  <c r="K555" i="5"/>
  <c r="N554" i="5"/>
  <c r="K554" i="5"/>
  <c r="N553" i="5"/>
  <c r="K553" i="5"/>
  <c r="N552" i="5"/>
  <c r="K552" i="5"/>
  <c r="N551" i="5"/>
  <c r="K551" i="5"/>
  <c r="N550" i="5"/>
  <c r="K550" i="5"/>
  <c r="N549" i="5"/>
  <c r="K549" i="5"/>
  <c r="N548" i="5"/>
  <c r="K548" i="5"/>
  <c r="N547" i="5"/>
  <c r="K547" i="5"/>
  <c r="N546" i="5"/>
  <c r="K546" i="5"/>
  <c r="N545" i="5"/>
  <c r="K545" i="5"/>
  <c r="N544" i="5"/>
  <c r="K544" i="5"/>
  <c r="N543" i="5"/>
  <c r="K543" i="5"/>
  <c r="N542" i="5"/>
  <c r="K542" i="5"/>
  <c r="N541" i="5"/>
  <c r="K541" i="5"/>
  <c r="N540" i="5"/>
  <c r="K540" i="5"/>
  <c r="N539" i="5"/>
  <c r="K539" i="5"/>
  <c r="N538" i="5"/>
  <c r="K538" i="5"/>
  <c r="N537" i="5"/>
  <c r="K537" i="5"/>
  <c r="N536" i="5"/>
  <c r="K536" i="5"/>
  <c r="N535" i="5"/>
  <c r="K535" i="5"/>
  <c r="N534" i="5"/>
  <c r="K534" i="5"/>
  <c r="N533" i="5"/>
  <c r="K533" i="5"/>
  <c r="N532" i="5"/>
  <c r="K532" i="5"/>
  <c r="N531" i="5"/>
  <c r="K531" i="5"/>
  <c r="N530" i="5"/>
  <c r="K530" i="5"/>
  <c r="N529" i="5"/>
  <c r="K529" i="5"/>
  <c r="N528" i="5"/>
  <c r="K528" i="5"/>
  <c r="N527" i="5"/>
  <c r="K527" i="5"/>
  <c r="N526" i="5"/>
  <c r="K526" i="5"/>
  <c r="N525" i="5"/>
  <c r="K525" i="5"/>
  <c r="N524" i="5"/>
  <c r="K524" i="5"/>
  <c r="N523" i="5"/>
  <c r="K523" i="5"/>
  <c r="N522" i="5"/>
  <c r="K522" i="5"/>
  <c r="N521" i="5"/>
  <c r="K521" i="5"/>
  <c r="N520" i="5"/>
  <c r="K520" i="5"/>
  <c r="N519" i="5"/>
  <c r="K519" i="5"/>
  <c r="N518" i="5"/>
  <c r="K518" i="5"/>
  <c r="N517" i="5"/>
  <c r="K517" i="5"/>
  <c r="N516" i="5"/>
  <c r="K516" i="5"/>
  <c r="N515" i="5"/>
  <c r="K515" i="5"/>
  <c r="N514" i="5"/>
  <c r="K514" i="5"/>
  <c r="N513" i="5"/>
  <c r="K513" i="5"/>
  <c r="N512" i="5"/>
  <c r="K512" i="5"/>
  <c r="N511" i="5"/>
  <c r="K511" i="5"/>
  <c r="N510" i="5"/>
  <c r="K510" i="5"/>
  <c r="N509" i="5"/>
  <c r="K509" i="5"/>
  <c r="N508" i="5"/>
  <c r="K508" i="5"/>
  <c r="N507" i="5"/>
  <c r="K507" i="5"/>
  <c r="N506" i="5"/>
  <c r="K506" i="5"/>
  <c r="N505" i="5"/>
  <c r="K505" i="5"/>
  <c r="N504" i="5"/>
  <c r="K504" i="5"/>
  <c r="N503" i="5"/>
  <c r="K503" i="5"/>
  <c r="N502" i="5"/>
  <c r="K502" i="5"/>
  <c r="N501" i="5"/>
  <c r="K501" i="5"/>
  <c r="N500" i="5"/>
  <c r="K500" i="5"/>
  <c r="N499" i="5"/>
  <c r="K499" i="5"/>
  <c r="N498" i="5"/>
  <c r="K498" i="5"/>
  <c r="N497" i="5"/>
  <c r="K497" i="5"/>
  <c r="N496" i="5"/>
  <c r="K496" i="5"/>
  <c r="N495" i="5"/>
  <c r="K495" i="5"/>
  <c r="N494" i="5"/>
  <c r="K494" i="5"/>
  <c r="N493" i="5"/>
  <c r="K493" i="5"/>
  <c r="N492" i="5"/>
  <c r="K492" i="5"/>
  <c r="N491" i="5"/>
  <c r="K491" i="5"/>
  <c r="N490" i="5"/>
  <c r="K490" i="5"/>
  <c r="N489" i="5"/>
  <c r="K489" i="5"/>
  <c r="N488" i="5"/>
  <c r="K488" i="5"/>
  <c r="N487" i="5"/>
  <c r="K487" i="5"/>
  <c r="N486" i="5"/>
  <c r="K486" i="5"/>
  <c r="N485" i="5"/>
  <c r="K485" i="5"/>
  <c r="N484" i="5"/>
  <c r="K484" i="5"/>
  <c r="N483" i="5"/>
  <c r="K483" i="5"/>
  <c r="N482" i="5"/>
  <c r="K482" i="5"/>
  <c r="N481" i="5"/>
  <c r="K481" i="5"/>
  <c r="N480" i="5"/>
  <c r="K480" i="5"/>
  <c r="N479" i="5"/>
  <c r="K479" i="5"/>
  <c r="N478" i="5"/>
  <c r="K478" i="5"/>
  <c r="N477" i="5"/>
  <c r="K477" i="5"/>
  <c r="N476" i="5"/>
  <c r="K476" i="5"/>
  <c r="N475" i="5"/>
  <c r="K475" i="5"/>
  <c r="N474" i="5"/>
  <c r="K474" i="5"/>
  <c r="N473" i="5"/>
  <c r="K473" i="5"/>
  <c r="N472" i="5"/>
  <c r="K472" i="5"/>
  <c r="N471" i="5"/>
  <c r="K471" i="5"/>
  <c r="N470" i="5"/>
  <c r="K470" i="5"/>
  <c r="N469" i="5"/>
  <c r="K469" i="5"/>
  <c r="N468" i="5"/>
  <c r="K468" i="5"/>
  <c r="N467" i="5"/>
  <c r="K467" i="5"/>
  <c r="N466" i="5"/>
  <c r="K466" i="5"/>
  <c r="N465" i="5"/>
  <c r="K465" i="5"/>
  <c r="N464" i="5"/>
  <c r="K464" i="5"/>
  <c r="N463" i="5"/>
  <c r="K463" i="5"/>
  <c r="N462" i="5"/>
  <c r="K462" i="5"/>
  <c r="N461" i="5"/>
  <c r="K461" i="5"/>
  <c r="N460" i="5"/>
  <c r="K460" i="5"/>
  <c r="N459" i="5"/>
  <c r="K459" i="5"/>
  <c r="N458" i="5"/>
  <c r="K458" i="5"/>
  <c r="N457" i="5"/>
  <c r="K457" i="5"/>
  <c r="N456" i="5"/>
  <c r="K456" i="5"/>
  <c r="N455" i="5"/>
  <c r="K455" i="5"/>
  <c r="N454" i="5"/>
  <c r="K454" i="5"/>
  <c r="N453" i="5"/>
  <c r="K453" i="5"/>
  <c r="N452" i="5"/>
  <c r="K452" i="5"/>
  <c r="N451" i="5"/>
  <c r="K451" i="5"/>
  <c r="N450" i="5"/>
  <c r="K450" i="5"/>
  <c r="N449" i="5"/>
  <c r="K449" i="5"/>
  <c r="N448" i="5"/>
  <c r="K448" i="5"/>
  <c r="N447" i="5"/>
  <c r="K447" i="5"/>
  <c r="N446" i="5"/>
  <c r="K446" i="5"/>
  <c r="N445" i="5"/>
  <c r="K445" i="5"/>
  <c r="N444" i="5"/>
  <c r="K444" i="5"/>
  <c r="N443" i="5"/>
  <c r="K443" i="5"/>
  <c r="N442" i="5"/>
  <c r="K442" i="5"/>
  <c r="N441" i="5"/>
  <c r="K441" i="5"/>
  <c r="N440" i="5"/>
  <c r="K440" i="5"/>
  <c r="N439" i="5"/>
  <c r="K439" i="5"/>
  <c r="N438" i="5"/>
  <c r="K438" i="5"/>
  <c r="N437" i="5"/>
  <c r="K437" i="5"/>
  <c r="N436" i="5"/>
  <c r="K436" i="5"/>
  <c r="N435" i="5"/>
  <c r="K435" i="5"/>
  <c r="N434" i="5"/>
  <c r="K434" i="5"/>
  <c r="N433" i="5"/>
  <c r="K433" i="5"/>
  <c r="N432" i="5"/>
  <c r="K432" i="5"/>
  <c r="N431" i="5"/>
  <c r="K431" i="5"/>
  <c r="N430" i="5"/>
  <c r="K430" i="5"/>
  <c r="N429" i="5"/>
  <c r="K429" i="5"/>
  <c r="N428" i="5"/>
  <c r="K428" i="5"/>
  <c r="N427" i="5"/>
  <c r="K427" i="5"/>
  <c r="N426" i="5"/>
  <c r="K426" i="5"/>
  <c r="N425" i="5"/>
  <c r="K425" i="5"/>
  <c r="N424" i="5"/>
  <c r="K424" i="5"/>
  <c r="N423" i="5"/>
  <c r="K423" i="5"/>
  <c r="N422" i="5"/>
  <c r="K422" i="5"/>
  <c r="N421" i="5"/>
  <c r="K421" i="5"/>
  <c r="N420" i="5"/>
  <c r="K420" i="5"/>
  <c r="N419" i="5"/>
  <c r="K419" i="5"/>
  <c r="N418" i="5"/>
  <c r="K418" i="5"/>
  <c r="N417" i="5"/>
  <c r="K417" i="5"/>
  <c r="N416" i="5"/>
  <c r="K416" i="5"/>
  <c r="N415" i="5"/>
  <c r="K415" i="5"/>
  <c r="N414" i="5"/>
  <c r="K414" i="5"/>
  <c r="N413" i="5"/>
  <c r="K413" i="5"/>
  <c r="N412" i="5"/>
  <c r="K412" i="5"/>
  <c r="N411" i="5"/>
  <c r="K411" i="5"/>
  <c r="N410" i="5"/>
  <c r="K410" i="5"/>
  <c r="N409" i="5"/>
  <c r="K409" i="5"/>
  <c r="N408" i="5"/>
  <c r="K408" i="5"/>
  <c r="N407" i="5"/>
  <c r="K407" i="5"/>
  <c r="N406" i="5"/>
  <c r="K406" i="5"/>
  <c r="N405" i="5"/>
  <c r="K405" i="5"/>
  <c r="N404" i="5"/>
  <c r="K404" i="5"/>
  <c r="N403" i="5"/>
  <c r="K403" i="5"/>
  <c r="N402" i="5"/>
  <c r="K402" i="5"/>
  <c r="N401" i="5"/>
  <c r="K401" i="5"/>
  <c r="N400" i="5"/>
  <c r="K400" i="5"/>
  <c r="N399" i="5"/>
  <c r="K399" i="5"/>
  <c r="N398" i="5"/>
  <c r="K398" i="5"/>
  <c r="N397" i="5"/>
  <c r="K397" i="5"/>
  <c r="N396" i="5"/>
  <c r="K396" i="5"/>
  <c r="N395" i="5"/>
  <c r="K395" i="5"/>
  <c r="N394" i="5"/>
  <c r="K394" i="5"/>
  <c r="N393" i="5"/>
  <c r="K393" i="5"/>
  <c r="N392" i="5"/>
  <c r="K392" i="5"/>
  <c r="N391" i="5"/>
  <c r="K391" i="5"/>
  <c r="N390" i="5"/>
  <c r="K390" i="5"/>
  <c r="N389" i="5"/>
  <c r="K389" i="5"/>
  <c r="N388" i="5"/>
  <c r="K388" i="5"/>
  <c r="N387" i="5"/>
  <c r="K387" i="5"/>
  <c r="N386" i="5"/>
  <c r="K386" i="5"/>
  <c r="N385" i="5"/>
  <c r="K385" i="5"/>
  <c r="N384" i="5"/>
  <c r="K384" i="5"/>
  <c r="N383" i="5"/>
  <c r="K383" i="5"/>
  <c r="N382" i="5"/>
  <c r="K382" i="5"/>
  <c r="N381" i="5"/>
  <c r="K381" i="5"/>
  <c r="N380" i="5"/>
  <c r="K380" i="5"/>
  <c r="N379" i="5"/>
  <c r="K379" i="5"/>
  <c r="N378" i="5"/>
  <c r="K378" i="5"/>
  <c r="N377" i="5"/>
  <c r="K377" i="5"/>
  <c r="N376" i="5"/>
  <c r="K376" i="5"/>
  <c r="N375" i="5"/>
  <c r="K375" i="5"/>
  <c r="N374" i="5"/>
  <c r="K374" i="5"/>
  <c r="N373" i="5"/>
  <c r="K373" i="5"/>
  <c r="N372" i="5"/>
  <c r="K372" i="5"/>
  <c r="N371" i="5"/>
  <c r="K371" i="5"/>
  <c r="N370" i="5"/>
  <c r="K370" i="5"/>
  <c r="N369" i="5"/>
  <c r="K369" i="5"/>
  <c r="N368" i="5"/>
  <c r="K368" i="5"/>
  <c r="N367" i="5"/>
  <c r="K367" i="5"/>
  <c r="N366" i="5"/>
  <c r="K366" i="5"/>
  <c r="N365" i="5"/>
  <c r="K365" i="5"/>
  <c r="N364" i="5"/>
  <c r="K364" i="5"/>
  <c r="N363" i="5"/>
  <c r="K363" i="5"/>
  <c r="N362" i="5"/>
  <c r="K362" i="5"/>
  <c r="N361" i="5"/>
  <c r="K361" i="5"/>
  <c r="N360" i="5"/>
  <c r="K360" i="5"/>
  <c r="N359" i="5"/>
  <c r="K359" i="5"/>
  <c r="N358" i="5"/>
  <c r="K358" i="5"/>
  <c r="N357" i="5"/>
  <c r="K357" i="5"/>
  <c r="N356" i="5"/>
  <c r="K356" i="5"/>
  <c r="N355" i="5"/>
  <c r="K355" i="5"/>
  <c r="N354" i="5"/>
  <c r="K354" i="5"/>
  <c r="N353" i="5"/>
  <c r="K353" i="5"/>
  <c r="N352" i="5"/>
  <c r="K352" i="5"/>
  <c r="N351" i="5"/>
  <c r="K351" i="5"/>
  <c r="N350" i="5"/>
  <c r="K350" i="5"/>
  <c r="N349" i="5"/>
  <c r="K349" i="5"/>
  <c r="N348" i="5"/>
  <c r="K348" i="5"/>
  <c r="N347" i="5"/>
  <c r="K347" i="5"/>
  <c r="N346" i="5"/>
  <c r="K346" i="5"/>
  <c r="N345" i="5"/>
  <c r="K345" i="5"/>
  <c r="N344" i="5"/>
  <c r="K344" i="5"/>
  <c r="N343" i="5"/>
  <c r="K343" i="5"/>
  <c r="N342" i="5"/>
  <c r="K342" i="5"/>
  <c r="N341" i="5"/>
  <c r="K341" i="5"/>
  <c r="N340" i="5"/>
  <c r="K340" i="5"/>
  <c r="N339" i="5"/>
  <c r="K339" i="5"/>
  <c r="N338" i="5"/>
  <c r="K338" i="5"/>
  <c r="N337" i="5"/>
  <c r="K337" i="5"/>
  <c r="N336" i="5"/>
  <c r="K336" i="5"/>
  <c r="N335" i="5"/>
  <c r="K335" i="5"/>
  <c r="N334" i="5"/>
  <c r="K334" i="5"/>
  <c r="N333" i="5"/>
  <c r="K333" i="5"/>
  <c r="N332" i="5"/>
  <c r="K332" i="5"/>
  <c r="N331" i="5"/>
  <c r="K331" i="5"/>
  <c r="N330" i="5"/>
  <c r="K330" i="5"/>
  <c r="N329" i="5"/>
  <c r="K329" i="5"/>
  <c r="N328" i="5"/>
  <c r="K328" i="5"/>
  <c r="N327" i="5"/>
  <c r="K327" i="5"/>
  <c r="N326" i="5"/>
  <c r="K326" i="5"/>
  <c r="N325" i="5"/>
  <c r="K325" i="5"/>
  <c r="N324" i="5"/>
  <c r="K324" i="5"/>
  <c r="N323" i="5"/>
  <c r="K323" i="5"/>
  <c r="N322" i="5"/>
  <c r="K322" i="5"/>
  <c r="N321" i="5"/>
  <c r="K321" i="5"/>
  <c r="N320" i="5"/>
  <c r="K320" i="5"/>
  <c r="N319" i="5"/>
  <c r="K319" i="5"/>
  <c r="N318" i="5"/>
  <c r="K318" i="5"/>
  <c r="N317" i="5"/>
  <c r="K317" i="5"/>
  <c r="N316" i="5"/>
  <c r="K316" i="5"/>
  <c r="N315" i="5"/>
  <c r="K315" i="5"/>
  <c r="N314" i="5"/>
  <c r="K314" i="5"/>
  <c r="N313" i="5"/>
  <c r="K313" i="5"/>
  <c r="N312" i="5"/>
  <c r="K312" i="5"/>
  <c r="N311" i="5"/>
  <c r="K311" i="5"/>
  <c r="N310" i="5"/>
  <c r="K310" i="5"/>
  <c r="N309" i="5"/>
  <c r="K309" i="5"/>
  <c r="N308" i="5"/>
  <c r="K308" i="5"/>
  <c r="N307" i="5"/>
  <c r="K307" i="5"/>
  <c r="N306" i="5"/>
  <c r="K306" i="5"/>
  <c r="N305" i="5"/>
  <c r="K305" i="5"/>
  <c r="N304" i="5"/>
  <c r="K304" i="5"/>
  <c r="N303" i="5"/>
  <c r="K303" i="5"/>
  <c r="N302" i="5"/>
  <c r="K302" i="5"/>
  <c r="N301" i="5"/>
  <c r="K301" i="5"/>
  <c r="N300" i="5"/>
  <c r="K300" i="5"/>
  <c r="N299" i="5"/>
  <c r="K299" i="5"/>
  <c r="N298" i="5"/>
  <c r="K298" i="5"/>
  <c r="N297" i="5"/>
  <c r="K297" i="5"/>
  <c r="N296" i="5"/>
  <c r="K296" i="5"/>
  <c r="N295" i="5"/>
  <c r="K295" i="5"/>
  <c r="N294" i="5"/>
  <c r="K294" i="5"/>
  <c r="N293" i="5"/>
  <c r="K293" i="5"/>
  <c r="N292" i="5"/>
  <c r="K292" i="5"/>
  <c r="N291" i="5"/>
  <c r="K291" i="5"/>
  <c r="N290" i="5"/>
  <c r="K290" i="5"/>
  <c r="N289" i="5"/>
  <c r="K289" i="5"/>
  <c r="N288" i="5"/>
  <c r="K288" i="5"/>
  <c r="N287" i="5"/>
  <c r="K287" i="5"/>
  <c r="N286" i="5"/>
  <c r="K286" i="5"/>
  <c r="N285" i="5"/>
  <c r="K285" i="5"/>
  <c r="N284" i="5"/>
  <c r="K284" i="5"/>
  <c r="N283" i="5"/>
  <c r="K283" i="5"/>
  <c r="N282" i="5"/>
  <c r="K282" i="5"/>
  <c r="N281" i="5"/>
  <c r="K281" i="5"/>
  <c r="N280" i="5"/>
  <c r="K280" i="5"/>
  <c r="N279" i="5"/>
  <c r="K279" i="5"/>
  <c r="N278" i="5"/>
  <c r="K278" i="5"/>
  <c r="N277" i="5"/>
  <c r="K277" i="5"/>
  <c r="N276" i="5"/>
  <c r="K276" i="5"/>
  <c r="N275" i="5"/>
  <c r="K275" i="5"/>
  <c r="N274" i="5"/>
  <c r="K274" i="5"/>
  <c r="N273" i="5"/>
  <c r="K273" i="5"/>
  <c r="N272" i="5"/>
  <c r="K272" i="5"/>
  <c r="N271" i="5"/>
  <c r="K271" i="5"/>
  <c r="N270" i="5"/>
  <c r="K270" i="5"/>
  <c r="N269" i="5"/>
  <c r="K269" i="5"/>
  <c r="N268" i="5"/>
  <c r="K268" i="5"/>
  <c r="N267" i="5"/>
  <c r="K267" i="5"/>
  <c r="N266" i="5"/>
  <c r="K266" i="5"/>
  <c r="N265" i="5"/>
  <c r="K265" i="5"/>
  <c r="N264" i="5"/>
  <c r="K264" i="5"/>
  <c r="N263" i="5"/>
  <c r="K263" i="5"/>
  <c r="N262" i="5"/>
  <c r="K262" i="5"/>
  <c r="N261" i="5"/>
  <c r="K261" i="5"/>
  <c r="N260" i="5"/>
  <c r="K260" i="5"/>
  <c r="N259" i="5"/>
  <c r="K259" i="5"/>
  <c r="N258" i="5"/>
  <c r="K258" i="5"/>
  <c r="N257" i="5"/>
  <c r="K257" i="5"/>
  <c r="N256" i="5"/>
  <c r="K256" i="5"/>
  <c r="N255" i="5"/>
  <c r="K255" i="5"/>
  <c r="N254" i="5"/>
  <c r="K254" i="5"/>
  <c r="N253" i="5"/>
  <c r="K253" i="5"/>
  <c r="N252" i="5"/>
  <c r="K252" i="5"/>
  <c r="N251" i="5"/>
  <c r="K251" i="5"/>
  <c r="N250" i="5"/>
  <c r="K250" i="5"/>
  <c r="N249" i="5"/>
  <c r="K249" i="5"/>
  <c r="N248" i="5"/>
  <c r="K248" i="5"/>
  <c r="N247" i="5"/>
  <c r="K247" i="5"/>
  <c r="N246" i="5"/>
  <c r="K246" i="5"/>
  <c r="N245" i="5"/>
  <c r="K245" i="5"/>
  <c r="N244" i="5"/>
  <c r="K244" i="5"/>
  <c r="N243" i="5"/>
  <c r="K243" i="5"/>
  <c r="N242" i="5"/>
  <c r="K242" i="5"/>
  <c r="N241" i="5"/>
  <c r="K241" i="5"/>
  <c r="N240" i="5"/>
  <c r="K240" i="5"/>
  <c r="N239" i="5"/>
  <c r="K239" i="5"/>
  <c r="N238" i="5"/>
  <c r="K238" i="5"/>
  <c r="N237" i="5"/>
  <c r="K237" i="5"/>
  <c r="N236" i="5"/>
  <c r="K236" i="5"/>
  <c r="N235" i="5"/>
  <c r="K235" i="5"/>
  <c r="N234" i="5"/>
  <c r="K234" i="5"/>
  <c r="N233" i="5"/>
  <c r="K233" i="5"/>
  <c r="N232" i="5"/>
  <c r="K232" i="5"/>
  <c r="N231" i="5"/>
  <c r="K231" i="5"/>
  <c r="N230" i="5"/>
  <c r="K230" i="5"/>
  <c r="N229" i="5"/>
  <c r="K229" i="5"/>
  <c r="N228" i="5"/>
  <c r="K228" i="5"/>
  <c r="N227" i="5"/>
  <c r="K227" i="5"/>
  <c r="N226" i="5"/>
  <c r="K226" i="5"/>
  <c r="H226" i="5"/>
  <c r="N225" i="5"/>
  <c r="K225" i="5"/>
  <c r="H225" i="5"/>
  <c r="N224" i="5"/>
  <c r="K224" i="5"/>
  <c r="H224" i="5"/>
  <c r="N223" i="5"/>
  <c r="K223" i="5"/>
  <c r="H223" i="5"/>
  <c r="N222" i="5"/>
  <c r="K222" i="5"/>
  <c r="H222" i="5"/>
  <c r="N221" i="5"/>
  <c r="K221" i="5"/>
  <c r="H221" i="5"/>
  <c r="N220" i="5"/>
  <c r="K220" i="5"/>
  <c r="H220" i="5"/>
  <c r="N219" i="5"/>
  <c r="K219" i="5"/>
  <c r="H219" i="5"/>
  <c r="N218" i="5"/>
  <c r="K218" i="5"/>
  <c r="H218" i="5"/>
  <c r="N217" i="5"/>
  <c r="K217" i="5"/>
  <c r="H217" i="5"/>
  <c r="N216" i="5"/>
  <c r="K216" i="5"/>
  <c r="H216" i="5"/>
  <c r="N215" i="5"/>
  <c r="K215" i="5"/>
  <c r="H215" i="5"/>
  <c r="N214" i="5"/>
  <c r="K214" i="5"/>
  <c r="H214" i="5"/>
  <c r="N213" i="5"/>
  <c r="K213" i="5"/>
  <c r="H213" i="5"/>
  <c r="N212" i="5"/>
  <c r="K212" i="5"/>
  <c r="H212" i="5"/>
  <c r="N211" i="5"/>
  <c r="K211" i="5"/>
  <c r="H211" i="5"/>
  <c r="N210" i="5"/>
  <c r="K210" i="5"/>
  <c r="H210" i="5"/>
  <c r="N209" i="5"/>
  <c r="K209" i="5"/>
  <c r="H209" i="5"/>
  <c r="N208" i="5"/>
  <c r="K208" i="5"/>
  <c r="H208" i="5"/>
  <c r="N207" i="5"/>
  <c r="K207" i="5"/>
  <c r="H207" i="5"/>
  <c r="N206" i="5"/>
  <c r="K206" i="5"/>
  <c r="H206" i="5"/>
  <c r="N205" i="5"/>
  <c r="K205" i="5"/>
  <c r="H205" i="5"/>
  <c r="N204" i="5"/>
  <c r="K204" i="5"/>
  <c r="H204" i="5"/>
  <c r="N203" i="5"/>
  <c r="K203" i="5"/>
  <c r="H203" i="5"/>
  <c r="N202" i="5"/>
  <c r="K202" i="5"/>
  <c r="H202" i="5"/>
  <c r="N201" i="5"/>
  <c r="K201" i="5"/>
  <c r="H201" i="5"/>
  <c r="N200" i="5"/>
  <c r="K200" i="5"/>
  <c r="H200" i="5"/>
  <c r="N199" i="5"/>
  <c r="K199" i="5"/>
  <c r="H199" i="5"/>
  <c r="N198" i="5"/>
  <c r="K198" i="5"/>
  <c r="H198" i="5"/>
  <c r="N197" i="5"/>
  <c r="K197" i="5"/>
  <c r="H197" i="5"/>
  <c r="N196" i="5"/>
  <c r="K196" i="5"/>
  <c r="H196" i="5"/>
  <c r="N195" i="5"/>
  <c r="K195" i="5"/>
  <c r="H195" i="5"/>
  <c r="N194" i="5"/>
  <c r="K194" i="5"/>
  <c r="H194" i="5"/>
  <c r="N193" i="5"/>
  <c r="K193" i="5"/>
  <c r="H193" i="5"/>
  <c r="N192" i="5"/>
  <c r="K192" i="5"/>
  <c r="H192" i="5"/>
  <c r="N191" i="5"/>
  <c r="K191" i="5"/>
  <c r="H191" i="5"/>
  <c r="N190" i="5"/>
  <c r="K190" i="5"/>
  <c r="H190" i="5"/>
  <c r="N189" i="5"/>
  <c r="K189" i="5"/>
  <c r="H189" i="5"/>
  <c r="N188" i="5"/>
  <c r="K188" i="5"/>
  <c r="H188" i="5"/>
  <c r="N187" i="5"/>
  <c r="K187" i="5"/>
  <c r="H187" i="5"/>
  <c r="N186" i="5"/>
  <c r="K186" i="5"/>
  <c r="H186" i="5"/>
  <c r="N185" i="5"/>
  <c r="K185" i="5"/>
  <c r="H185" i="5"/>
  <c r="N184" i="5"/>
  <c r="K184" i="5"/>
  <c r="H184" i="5"/>
  <c r="N183" i="5"/>
  <c r="K183" i="5"/>
  <c r="H183" i="5"/>
  <c r="N182" i="5"/>
  <c r="K182" i="5"/>
  <c r="H182" i="5"/>
  <c r="N181" i="5"/>
  <c r="K181" i="5"/>
  <c r="H181" i="5"/>
  <c r="N180" i="5"/>
  <c r="K180" i="5"/>
  <c r="H180" i="5"/>
  <c r="N179" i="5"/>
  <c r="K179" i="5"/>
  <c r="H179" i="5"/>
  <c r="N178" i="5"/>
  <c r="K178" i="5"/>
  <c r="H178" i="5"/>
  <c r="N177" i="5"/>
  <c r="K177" i="5"/>
  <c r="H177" i="5"/>
  <c r="N176" i="5"/>
  <c r="K176" i="5"/>
  <c r="H176" i="5"/>
  <c r="N175" i="5"/>
  <c r="K175" i="5"/>
  <c r="H175" i="5"/>
  <c r="N174" i="5"/>
  <c r="K174" i="5"/>
  <c r="H174" i="5"/>
  <c r="N173" i="5"/>
  <c r="K173" i="5"/>
  <c r="H173" i="5"/>
  <c r="N172" i="5"/>
  <c r="K172" i="5"/>
  <c r="H172" i="5"/>
  <c r="N171" i="5"/>
  <c r="K171" i="5"/>
  <c r="H171" i="5"/>
  <c r="N170" i="5"/>
  <c r="K170" i="5"/>
  <c r="H170" i="5"/>
  <c r="N169" i="5"/>
  <c r="K169" i="5"/>
  <c r="H169" i="5"/>
  <c r="N168" i="5"/>
  <c r="K168" i="5"/>
  <c r="H168" i="5"/>
  <c r="N167" i="5"/>
  <c r="K167" i="5"/>
  <c r="H167" i="5"/>
  <c r="N166" i="5"/>
  <c r="K166" i="5"/>
  <c r="H166" i="5"/>
  <c r="N165" i="5"/>
  <c r="K165" i="5"/>
  <c r="H165" i="5"/>
  <c r="N164" i="5"/>
  <c r="K164" i="5"/>
  <c r="H164" i="5"/>
  <c r="N163" i="5"/>
  <c r="K163" i="5"/>
  <c r="H163" i="5"/>
  <c r="N162" i="5"/>
  <c r="K162" i="5"/>
  <c r="H162" i="5"/>
  <c r="N161" i="5"/>
  <c r="K161" i="5"/>
  <c r="H161" i="5"/>
  <c r="N160" i="5"/>
  <c r="K160" i="5"/>
  <c r="H160" i="5"/>
  <c r="N159" i="5"/>
  <c r="K159" i="5"/>
  <c r="H159" i="5"/>
  <c r="N158" i="5"/>
  <c r="K158" i="5"/>
  <c r="H158" i="5"/>
  <c r="N157" i="5"/>
  <c r="K157" i="5"/>
  <c r="H157" i="5"/>
  <c r="N156" i="5"/>
  <c r="K156" i="5"/>
  <c r="H156" i="5"/>
  <c r="N155" i="5"/>
  <c r="K155" i="5"/>
  <c r="H155" i="5"/>
  <c r="N154" i="5"/>
  <c r="K154" i="5"/>
  <c r="H154" i="5"/>
  <c r="N153" i="5"/>
  <c r="K153" i="5"/>
  <c r="H153" i="5"/>
  <c r="N152" i="5"/>
  <c r="K152" i="5"/>
  <c r="H152" i="5"/>
  <c r="N151" i="5"/>
  <c r="K151" i="5"/>
  <c r="H151" i="5"/>
  <c r="N150" i="5"/>
  <c r="K150" i="5"/>
  <c r="H150" i="5"/>
  <c r="N149" i="5"/>
  <c r="K149" i="5"/>
  <c r="H149" i="5"/>
  <c r="N148" i="5"/>
  <c r="K148" i="5"/>
  <c r="H148" i="5"/>
  <c r="N147" i="5"/>
  <c r="K147" i="5"/>
  <c r="H147" i="5"/>
  <c r="N146" i="5"/>
  <c r="K146" i="5"/>
  <c r="H146" i="5"/>
  <c r="N145" i="5"/>
  <c r="K145" i="5"/>
  <c r="H145" i="5"/>
  <c r="N144" i="5"/>
  <c r="K144" i="5"/>
  <c r="H144" i="5"/>
  <c r="N143" i="5"/>
  <c r="K143" i="5"/>
  <c r="H143" i="5"/>
  <c r="N142" i="5"/>
  <c r="K142" i="5"/>
  <c r="H142" i="5"/>
  <c r="N141" i="5"/>
  <c r="K141" i="5"/>
  <c r="H141" i="5"/>
  <c r="N140" i="5"/>
  <c r="K140" i="5"/>
  <c r="H140" i="5"/>
  <c r="N139" i="5"/>
  <c r="K139" i="5"/>
  <c r="H139" i="5"/>
  <c r="N138" i="5"/>
  <c r="K138" i="5"/>
  <c r="H138" i="5"/>
  <c r="N137" i="5"/>
  <c r="K137" i="5"/>
  <c r="H137" i="5"/>
  <c r="N136" i="5"/>
  <c r="K136" i="5"/>
  <c r="H136" i="5"/>
  <c r="N135" i="5"/>
  <c r="K135" i="5"/>
  <c r="H135" i="5"/>
  <c r="N134" i="5"/>
  <c r="K134" i="5"/>
  <c r="H134" i="5"/>
  <c r="N133" i="5"/>
  <c r="K133" i="5"/>
  <c r="H133" i="5"/>
  <c r="N132" i="5"/>
  <c r="K132" i="5"/>
  <c r="H132" i="5"/>
  <c r="N131" i="5"/>
  <c r="K131" i="5"/>
  <c r="H131" i="5"/>
  <c r="N130" i="5"/>
  <c r="K130" i="5"/>
  <c r="H130" i="5"/>
  <c r="N129" i="5"/>
  <c r="K129" i="5"/>
  <c r="H129" i="5"/>
  <c r="N128" i="5"/>
  <c r="K128" i="5"/>
  <c r="H128" i="5"/>
  <c r="N127" i="5"/>
  <c r="K127" i="5"/>
  <c r="H127" i="5"/>
  <c r="N126" i="5"/>
  <c r="K126" i="5"/>
  <c r="H126" i="5"/>
  <c r="N125" i="5"/>
  <c r="K125" i="5"/>
  <c r="H125" i="5"/>
  <c r="N124" i="5"/>
  <c r="K124" i="5"/>
  <c r="H124" i="5"/>
  <c r="N123" i="5"/>
  <c r="K123" i="5"/>
  <c r="H123" i="5"/>
  <c r="N122" i="5"/>
  <c r="K122" i="5"/>
  <c r="H122" i="5"/>
  <c r="N121" i="5"/>
  <c r="K121" i="5"/>
  <c r="H121" i="5"/>
  <c r="N120" i="5"/>
  <c r="K120" i="5"/>
  <c r="H120" i="5"/>
  <c r="N119" i="5"/>
  <c r="K119" i="5"/>
  <c r="H119" i="5"/>
  <c r="N118" i="5"/>
  <c r="K118" i="5"/>
  <c r="H118" i="5"/>
  <c r="N117" i="5"/>
  <c r="K117" i="5"/>
  <c r="H117" i="5"/>
  <c r="N116" i="5"/>
  <c r="K116" i="5"/>
  <c r="H116" i="5"/>
  <c r="N115" i="5"/>
  <c r="K115" i="5"/>
  <c r="H115" i="5"/>
  <c r="N114" i="5"/>
  <c r="K114" i="5"/>
  <c r="H114" i="5"/>
  <c r="N113" i="5"/>
  <c r="K113" i="5"/>
  <c r="H113" i="5"/>
  <c r="N112" i="5"/>
  <c r="K112" i="5"/>
  <c r="H112" i="5"/>
  <c r="N111" i="5"/>
  <c r="K111" i="5"/>
  <c r="H111" i="5"/>
  <c r="N110" i="5"/>
  <c r="K110" i="5"/>
  <c r="H110" i="5"/>
  <c r="N109" i="5"/>
  <c r="K109" i="5"/>
  <c r="H109" i="5"/>
  <c r="N108" i="5"/>
  <c r="K108" i="5"/>
  <c r="H108" i="5"/>
  <c r="N107" i="5"/>
  <c r="K107" i="5"/>
  <c r="H107" i="5"/>
  <c r="N106" i="5"/>
  <c r="K106" i="5"/>
  <c r="H106" i="5"/>
  <c r="N105" i="5"/>
  <c r="K105" i="5"/>
  <c r="H105" i="5"/>
  <c r="N104" i="5"/>
  <c r="K104" i="5"/>
  <c r="H104" i="5"/>
  <c r="N103" i="5"/>
  <c r="K103" i="5"/>
  <c r="H103" i="5"/>
  <c r="N102" i="5"/>
  <c r="K102" i="5"/>
  <c r="H102" i="5"/>
  <c r="N101" i="5"/>
  <c r="K101" i="5"/>
  <c r="H101" i="5"/>
  <c r="N100" i="5"/>
  <c r="K100" i="5"/>
  <c r="H100" i="5"/>
  <c r="N99" i="5"/>
  <c r="K99" i="5"/>
  <c r="H99" i="5"/>
  <c r="N98" i="5"/>
  <c r="K98" i="5"/>
  <c r="H98" i="5"/>
  <c r="N97" i="5"/>
  <c r="K97" i="5"/>
  <c r="H97" i="5"/>
  <c r="N96" i="5"/>
  <c r="K96" i="5"/>
  <c r="H96" i="5"/>
  <c r="N95" i="5"/>
  <c r="K95" i="5"/>
  <c r="H95" i="5"/>
  <c r="N94" i="5"/>
  <c r="K94" i="5"/>
  <c r="H94" i="5"/>
  <c r="N93" i="5"/>
  <c r="K93" i="5"/>
  <c r="H93" i="5"/>
  <c r="N92" i="5"/>
  <c r="K92" i="5"/>
  <c r="H92" i="5"/>
  <c r="N91" i="5"/>
  <c r="K91" i="5"/>
  <c r="H91" i="5"/>
  <c r="N90" i="5"/>
  <c r="K90" i="5"/>
  <c r="H90" i="5"/>
  <c r="N89" i="5"/>
  <c r="K89" i="5"/>
  <c r="H89" i="5"/>
  <c r="N88" i="5"/>
  <c r="K88" i="5"/>
  <c r="H88" i="5"/>
  <c r="N87" i="5"/>
  <c r="K87" i="5"/>
  <c r="H87" i="5"/>
  <c r="N86" i="5"/>
  <c r="K86" i="5"/>
  <c r="H86" i="5"/>
  <c r="N85" i="5"/>
  <c r="K85" i="5"/>
  <c r="H85" i="5"/>
  <c r="N84" i="5"/>
  <c r="K84" i="5"/>
  <c r="H84" i="5"/>
  <c r="N83" i="5"/>
  <c r="K83" i="5"/>
  <c r="H83" i="5"/>
  <c r="N82" i="5"/>
  <c r="K82" i="5"/>
  <c r="H82" i="5"/>
  <c r="N81" i="5"/>
  <c r="K81" i="5"/>
  <c r="H81" i="5"/>
  <c r="N80" i="5"/>
  <c r="K80" i="5"/>
  <c r="H80" i="5"/>
  <c r="N79" i="5"/>
  <c r="K79" i="5"/>
  <c r="H79" i="5"/>
  <c r="N78" i="5"/>
  <c r="K78" i="5"/>
  <c r="H78" i="5"/>
  <c r="N77" i="5"/>
  <c r="K77" i="5"/>
  <c r="H77" i="5"/>
  <c r="N76" i="5"/>
  <c r="K76" i="5"/>
  <c r="H76" i="5"/>
  <c r="N75" i="5"/>
  <c r="K75" i="5"/>
  <c r="H75" i="5"/>
  <c r="N74" i="5"/>
  <c r="K74" i="5"/>
  <c r="H74" i="5"/>
  <c r="N73" i="5"/>
  <c r="K73" i="5"/>
  <c r="H73" i="5"/>
  <c r="N72" i="5"/>
  <c r="K72" i="5"/>
  <c r="H72" i="5"/>
  <c r="N71" i="5"/>
  <c r="K71" i="5"/>
  <c r="H71" i="5"/>
  <c r="N70" i="5"/>
  <c r="K70" i="5"/>
  <c r="H70" i="5"/>
  <c r="N69" i="5"/>
  <c r="K69" i="5"/>
  <c r="H69" i="5"/>
  <c r="N68" i="5"/>
  <c r="K68" i="5"/>
  <c r="H68" i="5"/>
  <c r="N67" i="5"/>
  <c r="K67" i="5"/>
  <c r="H67" i="5"/>
  <c r="N66" i="5"/>
  <c r="K66" i="5"/>
  <c r="H66" i="5"/>
  <c r="N65" i="5"/>
  <c r="K65" i="5"/>
  <c r="H65" i="5"/>
  <c r="N64" i="5"/>
  <c r="K64" i="5"/>
  <c r="H64" i="5"/>
  <c r="N63" i="5"/>
  <c r="K63" i="5"/>
  <c r="H63" i="5"/>
  <c r="N62" i="5"/>
  <c r="K62" i="5"/>
  <c r="H62" i="5"/>
  <c r="N61" i="5"/>
  <c r="K61" i="5"/>
  <c r="H61" i="5"/>
  <c r="N60" i="5"/>
  <c r="K60" i="5"/>
  <c r="H60" i="5"/>
  <c r="N59" i="5"/>
  <c r="K59" i="5"/>
  <c r="H59" i="5"/>
  <c r="N58" i="5"/>
  <c r="K58" i="5"/>
  <c r="H58" i="5"/>
  <c r="N57" i="5"/>
  <c r="K57" i="5"/>
  <c r="H57" i="5"/>
  <c r="N56" i="5"/>
  <c r="K56" i="5"/>
  <c r="H56" i="5"/>
  <c r="N55" i="5"/>
  <c r="K55" i="5"/>
  <c r="H55" i="5"/>
  <c r="N54" i="5"/>
  <c r="K54" i="5"/>
  <c r="H54" i="5"/>
  <c r="N53" i="5"/>
  <c r="K53" i="5"/>
  <c r="H53" i="5"/>
  <c r="N52" i="5"/>
  <c r="K52" i="5"/>
  <c r="H52" i="5"/>
  <c r="N51" i="5"/>
  <c r="K51" i="5"/>
  <c r="H51" i="5"/>
  <c r="N50" i="5"/>
  <c r="K50" i="5"/>
  <c r="H50" i="5"/>
  <c r="N49" i="5"/>
  <c r="K49" i="5"/>
  <c r="H49" i="5"/>
  <c r="N48" i="5"/>
  <c r="K48" i="5"/>
  <c r="H48" i="5"/>
  <c r="N47" i="5"/>
  <c r="K47" i="5"/>
  <c r="H47" i="5"/>
  <c r="N46" i="5"/>
  <c r="K46" i="5"/>
  <c r="H46" i="5"/>
  <c r="N45" i="5"/>
  <c r="K45" i="5"/>
  <c r="H45" i="5"/>
  <c r="N44" i="5"/>
  <c r="K44" i="5"/>
  <c r="H44" i="5"/>
  <c r="N43" i="5"/>
  <c r="K43" i="5"/>
  <c r="H43" i="5"/>
  <c r="N42" i="5"/>
  <c r="K42" i="5"/>
  <c r="H42" i="5"/>
  <c r="N41" i="5"/>
  <c r="K41" i="5"/>
  <c r="H41" i="5"/>
  <c r="N40" i="5"/>
  <c r="K40" i="5"/>
  <c r="H40" i="5"/>
  <c r="N39" i="5"/>
  <c r="K39" i="5"/>
  <c r="H39" i="5"/>
  <c r="N38" i="5"/>
  <c r="K38" i="5"/>
  <c r="H38" i="5"/>
  <c r="N37" i="5"/>
  <c r="K37" i="5"/>
  <c r="H37" i="5"/>
  <c r="N36" i="5"/>
  <c r="K36" i="5"/>
  <c r="H36" i="5"/>
  <c r="N35" i="5"/>
  <c r="K35" i="5"/>
  <c r="H35" i="5"/>
  <c r="N34" i="5"/>
  <c r="K34" i="5"/>
  <c r="H34" i="5"/>
  <c r="N33" i="5"/>
  <c r="K33" i="5"/>
  <c r="H33" i="5"/>
  <c r="N32" i="5"/>
  <c r="K32" i="5"/>
  <c r="H32" i="5"/>
  <c r="N31" i="5"/>
  <c r="K31" i="5"/>
  <c r="H31" i="5"/>
  <c r="N30" i="5"/>
  <c r="K30" i="5"/>
  <c r="H30" i="5"/>
  <c r="N29" i="5"/>
  <c r="K29" i="5"/>
  <c r="H29" i="5"/>
  <c r="N28" i="5"/>
  <c r="K28" i="5"/>
  <c r="H28" i="5"/>
  <c r="N27" i="5"/>
  <c r="K27" i="5"/>
  <c r="H27" i="5"/>
  <c r="N26" i="5"/>
  <c r="K26" i="5"/>
  <c r="H26" i="5"/>
  <c r="N25" i="5"/>
  <c r="K25" i="5"/>
  <c r="H25" i="5"/>
  <c r="N24" i="5"/>
  <c r="K24" i="5"/>
  <c r="H24" i="5"/>
  <c r="N23" i="5"/>
  <c r="K23" i="5"/>
  <c r="H23" i="5"/>
  <c r="H7" i="5" s="1"/>
  <c r="H9" i="5" s="1"/>
  <c r="N22" i="5"/>
  <c r="K22" i="5"/>
  <c r="H22" i="5"/>
  <c r="N21" i="5"/>
  <c r="K21" i="5"/>
  <c r="H21" i="5"/>
  <c r="N20" i="5"/>
  <c r="K20" i="5"/>
  <c r="H20" i="5"/>
  <c r="N19" i="5"/>
  <c r="K19" i="5"/>
  <c r="H19" i="5"/>
  <c r="N18" i="5"/>
  <c r="K18" i="5"/>
  <c r="H18" i="5"/>
  <c r="N17" i="5"/>
  <c r="K17" i="5"/>
  <c r="H17" i="5"/>
  <c r="N16" i="5"/>
  <c r="K16" i="5"/>
  <c r="H16" i="5"/>
  <c r="N15" i="5"/>
  <c r="K15" i="5"/>
  <c r="N14" i="5"/>
  <c r="N12" i="5" s="1"/>
  <c r="D12" i="5" s="1"/>
  <c r="K14" i="5"/>
  <c r="N13" i="5"/>
  <c r="K13" i="5"/>
  <c r="K12" i="5"/>
  <c r="K8" i="5" s="1"/>
  <c r="J10" i="5"/>
  <c r="F9" i="5"/>
  <c r="E9" i="5"/>
  <c r="I8" i="5"/>
  <c r="J9" i="5" s="1"/>
  <c r="G8" i="5"/>
  <c r="C8" i="5"/>
  <c r="B8" i="5"/>
  <c r="J7" i="5"/>
  <c r="B7" i="5"/>
  <c r="B6" i="5"/>
  <c r="B5" i="5"/>
  <c r="B4" i="5"/>
  <c r="K10" i="5" s="1"/>
  <c r="C2" i="5"/>
  <c r="B10" i="5" s="1"/>
  <c r="K1" i="5"/>
  <c r="N1200" i="4"/>
  <c r="K1200" i="4"/>
  <c r="N1199" i="4"/>
  <c r="K1199" i="4"/>
  <c r="N1198" i="4"/>
  <c r="K1198" i="4"/>
  <c r="N1197" i="4"/>
  <c r="K1197" i="4"/>
  <c r="N1196" i="4"/>
  <c r="K1196" i="4"/>
  <c r="N1195" i="4"/>
  <c r="K1195" i="4"/>
  <c r="N1194" i="4"/>
  <c r="K1194" i="4"/>
  <c r="N1193" i="4"/>
  <c r="K1193" i="4"/>
  <c r="N1192" i="4"/>
  <c r="K1192" i="4"/>
  <c r="N1191" i="4"/>
  <c r="K1191" i="4"/>
  <c r="N1190" i="4"/>
  <c r="K1190" i="4"/>
  <c r="N1189" i="4"/>
  <c r="K1189" i="4"/>
  <c r="N1188" i="4"/>
  <c r="K1188" i="4"/>
  <c r="N1187" i="4"/>
  <c r="K1187" i="4"/>
  <c r="N1186" i="4"/>
  <c r="K1186" i="4"/>
  <c r="N1185" i="4"/>
  <c r="K1185" i="4"/>
  <c r="N1184" i="4"/>
  <c r="K1184" i="4"/>
  <c r="N1183" i="4"/>
  <c r="K1183" i="4"/>
  <c r="N1182" i="4"/>
  <c r="K1182" i="4"/>
  <c r="N1181" i="4"/>
  <c r="K1181" i="4"/>
  <c r="N1180" i="4"/>
  <c r="K1180" i="4"/>
  <c r="N1179" i="4"/>
  <c r="K1179" i="4"/>
  <c r="N1178" i="4"/>
  <c r="K1178" i="4"/>
  <c r="N1177" i="4"/>
  <c r="K1177" i="4"/>
  <c r="N1176" i="4"/>
  <c r="K1176" i="4"/>
  <c r="N1175" i="4"/>
  <c r="K1175" i="4"/>
  <c r="N1174" i="4"/>
  <c r="K1174" i="4"/>
  <c r="N1173" i="4"/>
  <c r="K1173" i="4"/>
  <c r="N1172" i="4"/>
  <c r="K1172" i="4"/>
  <c r="N1171" i="4"/>
  <c r="K1171" i="4"/>
  <c r="N1170" i="4"/>
  <c r="K1170" i="4"/>
  <c r="N1169" i="4"/>
  <c r="K1169" i="4"/>
  <c r="N1168" i="4"/>
  <c r="K1168" i="4"/>
  <c r="N1167" i="4"/>
  <c r="K1167" i="4"/>
  <c r="N1166" i="4"/>
  <c r="K1166" i="4"/>
  <c r="N1165" i="4"/>
  <c r="K1165" i="4"/>
  <c r="N1164" i="4"/>
  <c r="K1164" i="4"/>
  <c r="N1163" i="4"/>
  <c r="K1163" i="4"/>
  <c r="N1162" i="4"/>
  <c r="K1162" i="4"/>
  <c r="N1161" i="4"/>
  <c r="K1161" i="4"/>
  <c r="N1160" i="4"/>
  <c r="K1160" i="4"/>
  <c r="N1159" i="4"/>
  <c r="K1159" i="4"/>
  <c r="N1158" i="4"/>
  <c r="K1158" i="4"/>
  <c r="N1157" i="4"/>
  <c r="K1157" i="4"/>
  <c r="N1156" i="4"/>
  <c r="K1156" i="4"/>
  <c r="N1155" i="4"/>
  <c r="K1155" i="4"/>
  <c r="N1154" i="4"/>
  <c r="K1154" i="4"/>
  <c r="N1153" i="4"/>
  <c r="K1153" i="4"/>
  <c r="N1152" i="4"/>
  <c r="K1152" i="4"/>
  <c r="N1151" i="4"/>
  <c r="K1151" i="4"/>
  <c r="N1150" i="4"/>
  <c r="K1150" i="4"/>
  <c r="N1149" i="4"/>
  <c r="K1149" i="4"/>
  <c r="N1148" i="4"/>
  <c r="K1148" i="4"/>
  <c r="N1147" i="4"/>
  <c r="K1147" i="4"/>
  <c r="N1146" i="4"/>
  <c r="K1146" i="4"/>
  <c r="N1145" i="4"/>
  <c r="K1145" i="4"/>
  <c r="N1144" i="4"/>
  <c r="K1144" i="4"/>
  <c r="N1143" i="4"/>
  <c r="K1143" i="4"/>
  <c r="N1142" i="4"/>
  <c r="K1142" i="4"/>
  <c r="N1141" i="4"/>
  <c r="K1141" i="4"/>
  <c r="N1140" i="4"/>
  <c r="K1140" i="4"/>
  <c r="N1139" i="4"/>
  <c r="K1139" i="4"/>
  <c r="N1138" i="4"/>
  <c r="K1138" i="4"/>
  <c r="N1137" i="4"/>
  <c r="K1137" i="4"/>
  <c r="N1136" i="4"/>
  <c r="K1136" i="4"/>
  <c r="N1135" i="4"/>
  <c r="K1135" i="4"/>
  <c r="N1134" i="4"/>
  <c r="K1134" i="4"/>
  <c r="N1133" i="4"/>
  <c r="K1133" i="4"/>
  <c r="N1132" i="4"/>
  <c r="K1132" i="4"/>
  <c r="N1131" i="4"/>
  <c r="K1131" i="4"/>
  <c r="N1130" i="4"/>
  <c r="K1130" i="4"/>
  <c r="N1129" i="4"/>
  <c r="K1129" i="4"/>
  <c r="N1128" i="4"/>
  <c r="K1128" i="4"/>
  <c r="N1127" i="4"/>
  <c r="K1127" i="4"/>
  <c r="N1126" i="4"/>
  <c r="K1126" i="4"/>
  <c r="N1125" i="4"/>
  <c r="K1125" i="4"/>
  <c r="N1124" i="4"/>
  <c r="K1124" i="4"/>
  <c r="N1123" i="4"/>
  <c r="K1123" i="4"/>
  <c r="N1122" i="4"/>
  <c r="K1122" i="4"/>
  <c r="N1121" i="4"/>
  <c r="K1121" i="4"/>
  <c r="N1120" i="4"/>
  <c r="K1120" i="4"/>
  <c r="N1119" i="4"/>
  <c r="K1119" i="4"/>
  <c r="N1118" i="4"/>
  <c r="K1118" i="4"/>
  <c r="N1117" i="4"/>
  <c r="K1117" i="4"/>
  <c r="N1116" i="4"/>
  <c r="K1116" i="4"/>
  <c r="N1115" i="4"/>
  <c r="K1115" i="4"/>
  <c r="N1114" i="4"/>
  <c r="K1114" i="4"/>
  <c r="N1113" i="4"/>
  <c r="K1113" i="4"/>
  <c r="N1112" i="4"/>
  <c r="K1112" i="4"/>
  <c r="N1111" i="4"/>
  <c r="K1111" i="4"/>
  <c r="N1110" i="4"/>
  <c r="K1110" i="4"/>
  <c r="N1109" i="4"/>
  <c r="K1109" i="4"/>
  <c r="N1108" i="4"/>
  <c r="K1108" i="4"/>
  <c r="N1107" i="4"/>
  <c r="K1107" i="4"/>
  <c r="N1106" i="4"/>
  <c r="K1106" i="4"/>
  <c r="N1105" i="4"/>
  <c r="K1105" i="4"/>
  <c r="N1104" i="4"/>
  <c r="K1104" i="4"/>
  <c r="N1103" i="4"/>
  <c r="K1103" i="4"/>
  <c r="N1102" i="4"/>
  <c r="K1102" i="4"/>
  <c r="N1101" i="4"/>
  <c r="K1101" i="4"/>
  <c r="N1100" i="4"/>
  <c r="K1100" i="4"/>
  <c r="N1099" i="4"/>
  <c r="K1099" i="4"/>
  <c r="N1098" i="4"/>
  <c r="K1098" i="4"/>
  <c r="N1097" i="4"/>
  <c r="K1097" i="4"/>
  <c r="N1096" i="4"/>
  <c r="K1096" i="4"/>
  <c r="N1095" i="4"/>
  <c r="K1095" i="4"/>
  <c r="N1094" i="4"/>
  <c r="K1094" i="4"/>
  <c r="N1093" i="4"/>
  <c r="K1093" i="4"/>
  <c r="N1092" i="4"/>
  <c r="K1092" i="4"/>
  <c r="N1091" i="4"/>
  <c r="K1091" i="4"/>
  <c r="N1090" i="4"/>
  <c r="K1090" i="4"/>
  <c r="N1089" i="4"/>
  <c r="K1089" i="4"/>
  <c r="N1088" i="4"/>
  <c r="K1088" i="4"/>
  <c r="N1087" i="4"/>
  <c r="K1087" i="4"/>
  <c r="N1086" i="4"/>
  <c r="K1086" i="4"/>
  <c r="N1085" i="4"/>
  <c r="K1085" i="4"/>
  <c r="N1084" i="4"/>
  <c r="K1084" i="4"/>
  <c r="N1083" i="4"/>
  <c r="K1083" i="4"/>
  <c r="N1082" i="4"/>
  <c r="K1082" i="4"/>
  <c r="N1081" i="4"/>
  <c r="K1081" i="4"/>
  <c r="N1080" i="4"/>
  <c r="K1080" i="4"/>
  <c r="N1079" i="4"/>
  <c r="K1079" i="4"/>
  <c r="N1078" i="4"/>
  <c r="K1078" i="4"/>
  <c r="N1077" i="4"/>
  <c r="K1077" i="4"/>
  <c r="N1076" i="4"/>
  <c r="K1076" i="4"/>
  <c r="N1075" i="4"/>
  <c r="K1075" i="4"/>
  <c r="N1074" i="4"/>
  <c r="K1074" i="4"/>
  <c r="N1073" i="4"/>
  <c r="K1073" i="4"/>
  <c r="N1072" i="4"/>
  <c r="K1072" i="4"/>
  <c r="N1071" i="4"/>
  <c r="K1071" i="4"/>
  <c r="N1070" i="4"/>
  <c r="K1070" i="4"/>
  <c r="N1069" i="4"/>
  <c r="K1069" i="4"/>
  <c r="N1068" i="4"/>
  <c r="K1068" i="4"/>
  <c r="N1067" i="4"/>
  <c r="K1067" i="4"/>
  <c r="N1066" i="4"/>
  <c r="K1066" i="4"/>
  <c r="N1065" i="4"/>
  <c r="K1065" i="4"/>
  <c r="N1064" i="4"/>
  <c r="K1064" i="4"/>
  <c r="N1063" i="4"/>
  <c r="K1063" i="4"/>
  <c r="N1062" i="4"/>
  <c r="K1062" i="4"/>
  <c r="N1061" i="4"/>
  <c r="K1061" i="4"/>
  <c r="N1060" i="4"/>
  <c r="K1060" i="4"/>
  <c r="N1059" i="4"/>
  <c r="K1059" i="4"/>
  <c r="N1058" i="4"/>
  <c r="K1058" i="4"/>
  <c r="N1057" i="4"/>
  <c r="K1057" i="4"/>
  <c r="N1056" i="4"/>
  <c r="K1056" i="4"/>
  <c r="N1055" i="4"/>
  <c r="K1055" i="4"/>
  <c r="N1054" i="4"/>
  <c r="K1054" i="4"/>
  <c r="N1053" i="4"/>
  <c r="K1053" i="4"/>
  <c r="N1052" i="4"/>
  <c r="K1052" i="4"/>
  <c r="N1051" i="4"/>
  <c r="K1051" i="4"/>
  <c r="N1050" i="4"/>
  <c r="K1050" i="4"/>
  <c r="N1049" i="4"/>
  <c r="K1049" i="4"/>
  <c r="N1048" i="4"/>
  <c r="K1048" i="4"/>
  <c r="N1047" i="4"/>
  <c r="K1047" i="4"/>
  <c r="N1046" i="4"/>
  <c r="K1046" i="4"/>
  <c r="N1045" i="4"/>
  <c r="K1045" i="4"/>
  <c r="N1044" i="4"/>
  <c r="K1044" i="4"/>
  <c r="N1043" i="4"/>
  <c r="K1043" i="4"/>
  <c r="N1042" i="4"/>
  <c r="K1042" i="4"/>
  <c r="N1041" i="4"/>
  <c r="K1041" i="4"/>
  <c r="N1040" i="4"/>
  <c r="K1040" i="4"/>
  <c r="N1039" i="4"/>
  <c r="K1039" i="4"/>
  <c r="N1038" i="4"/>
  <c r="K1038" i="4"/>
  <c r="N1037" i="4"/>
  <c r="K1037" i="4"/>
  <c r="N1036" i="4"/>
  <c r="K1036" i="4"/>
  <c r="N1035" i="4"/>
  <c r="K1035" i="4"/>
  <c r="N1034" i="4"/>
  <c r="K1034" i="4"/>
  <c r="N1033" i="4"/>
  <c r="K1033" i="4"/>
  <c r="N1032" i="4"/>
  <c r="K1032" i="4"/>
  <c r="N1031" i="4"/>
  <c r="K1031" i="4"/>
  <c r="N1030" i="4"/>
  <c r="K1030" i="4"/>
  <c r="N1029" i="4"/>
  <c r="K1029" i="4"/>
  <c r="N1028" i="4"/>
  <c r="K1028" i="4"/>
  <c r="N1027" i="4"/>
  <c r="K1027" i="4"/>
  <c r="N1026" i="4"/>
  <c r="K1026" i="4"/>
  <c r="N1025" i="4"/>
  <c r="K1025" i="4"/>
  <c r="N1024" i="4"/>
  <c r="K1024" i="4"/>
  <c r="N1023" i="4"/>
  <c r="K1023" i="4"/>
  <c r="N1022" i="4"/>
  <c r="K1022" i="4"/>
  <c r="N1021" i="4"/>
  <c r="K1021" i="4"/>
  <c r="N1020" i="4"/>
  <c r="K1020" i="4"/>
  <c r="N1019" i="4"/>
  <c r="K1019" i="4"/>
  <c r="N1018" i="4"/>
  <c r="K1018" i="4"/>
  <c r="N1017" i="4"/>
  <c r="K1017" i="4"/>
  <c r="N1016" i="4"/>
  <c r="K1016" i="4"/>
  <c r="N1015" i="4"/>
  <c r="K1015" i="4"/>
  <c r="N1014" i="4"/>
  <c r="K1014" i="4"/>
  <c r="N1013" i="4"/>
  <c r="K1013" i="4"/>
  <c r="N1012" i="4"/>
  <c r="K1012" i="4"/>
  <c r="N1011" i="4"/>
  <c r="K1011" i="4"/>
  <c r="N1010" i="4"/>
  <c r="K1010" i="4"/>
  <c r="N1009" i="4"/>
  <c r="K1009" i="4"/>
  <c r="N1008" i="4"/>
  <c r="K1008" i="4"/>
  <c r="N1007" i="4"/>
  <c r="K1007" i="4"/>
  <c r="N1006" i="4"/>
  <c r="K1006" i="4"/>
  <c r="N1005" i="4"/>
  <c r="K1005" i="4"/>
  <c r="N1004" i="4"/>
  <c r="K1004" i="4"/>
  <c r="N1003" i="4"/>
  <c r="K1003" i="4"/>
  <c r="N1002" i="4"/>
  <c r="K1002" i="4"/>
  <c r="N1001" i="4"/>
  <c r="K1001" i="4"/>
  <c r="N1000" i="4"/>
  <c r="K1000" i="4"/>
  <c r="N999" i="4"/>
  <c r="K999" i="4"/>
  <c r="N998" i="4"/>
  <c r="K998" i="4"/>
  <c r="N997" i="4"/>
  <c r="K997" i="4"/>
  <c r="N996" i="4"/>
  <c r="K996" i="4"/>
  <c r="N995" i="4"/>
  <c r="K995" i="4"/>
  <c r="N994" i="4"/>
  <c r="K994" i="4"/>
  <c r="N993" i="4"/>
  <c r="K993" i="4"/>
  <c r="N992" i="4"/>
  <c r="K992" i="4"/>
  <c r="N991" i="4"/>
  <c r="K991" i="4"/>
  <c r="N990" i="4"/>
  <c r="K990" i="4"/>
  <c r="N989" i="4"/>
  <c r="K989" i="4"/>
  <c r="N988" i="4"/>
  <c r="K988" i="4"/>
  <c r="N987" i="4"/>
  <c r="K987" i="4"/>
  <c r="N986" i="4"/>
  <c r="K986" i="4"/>
  <c r="N985" i="4"/>
  <c r="K985" i="4"/>
  <c r="N984" i="4"/>
  <c r="K984" i="4"/>
  <c r="N983" i="4"/>
  <c r="K983" i="4"/>
  <c r="N982" i="4"/>
  <c r="K982" i="4"/>
  <c r="N981" i="4"/>
  <c r="K981" i="4"/>
  <c r="N980" i="4"/>
  <c r="K980" i="4"/>
  <c r="N979" i="4"/>
  <c r="K979" i="4"/>
  <c r="N978" i="4"/>
  <c r="K978" i="4"/>
  <c r="N977" i="4"/>
  <c r="K977" i="4"/>
  <c r="N976" i="4"/>
  <c r="K976" i="4"/>
  <c r="N975" i="4"/>
  <c r="K975" i="4"/>
  <c r="N974" i="4"/>
  <c r="K974" i="4"/>
  <c r="N973" i="4"/>
  <c r="K973" i="4"/>
  <c r="N972" i="4"/>
  <c r="K972" i="4"/>
  <c r="N971" i="4"/>
  <c r="K971" i="4"/>
  <c r="N970" i="4"/>
  <c r="K970" i="4"/>
  <c r="N969" i="4"/>
  <c r="K969" i="4"/>
  <c r="N968" i="4"/>
  <c r="K968" i="4"/>
  <c r="N967" i="4"/>
  <c r="K967" i="4"/>
  <c r="N966" i="4"/>
  <c r="K966" i="4"/>
  <c r="N965" i="4"/>
  <c r="K965" i="4"/>
  <c r="N964" i="4"/>
  <c r="K964" i="4"/>
  <c r="N963" i="4"/>
  <c r="K963" i="4"/>
  <c r="N962" i="4"/>
  <c r="K962" i="4"/>
  <c r="N961" i="4"/>
  <c r="K961" i="4"/>
  <c r="N960" i="4"/>
  <c r="K960" i="4"/>
  <c r="N959" i="4"/>
  <c r="K959" i="4"/>
  <c r="N958" i="4"/>
  <c r="K958" i="4"/>
  <c r="N957" i="4"/>
  <c r="K957" i="4"/>
  <c r="N956" i="4"/>
  <c r="K956" i="4"/>
  <c r="N955" i="4"/>
  <c r="K955" i="4"/>
  <c r="N954" i="4"/>
  <c r="K954" i="4"/>
  <c r="N953" i="4"/>
  <c r="K953" i="4"/>
  <c r="N952" i="4"/>
  <c r="K952" i="4"/>
  <c r="N951" i="4"/>
  <c r="K951" i="4"/>
  <c r="N950" i="4"/>
  <c r="K950" i="4"/>
  <c r="N949" i="4"/>
  <c r="K949" i="4"/>
  <c r="N948" i="4"/>
  <c r="K948" i="4"/>
  <c r="N947" i="4"/>
  <c r="K947" i="4"/>
  <c r="N946" i="4"/>
  <c r="K946" i="4"/>
  <c r="N945" i="4"/>
  <c r="K945" i="4"/>
  <c r="N944" i="4"/>
  <c r="K944" i="4"/>
  <c r="N943" i="4"/>
  <c r="K943" i="4"/>
  <c r="N942" i="4"/>
  <c r="K942" i="4"/>
  <c r="N941" i="4"/>
  <c r="K941" i="4"/>
  <c r="N940" i="4"/>
  <c r="K940" i="4"/>
  <c r="N939" i="4"/>
  <c r="K939" i="4"/>
  <c r="N938" i="4"/>
  <c r="K938" i="4"/>
  <c r="N937" i="4"/>
  <c r="K937" i="4"/>
  <c r="N936" i="4"/>
  <c r="K936" i="4"/>
  <c r="N935" i="4"/>
  <c r="K935" i="4"/>
  <c r="N934" i="4"/>
  <c r="K934" i="4"/>
  <c r="N933" i="4"/>
  <c r="K933" i="4"/>
  <c r="N932" i="4"/>
  <c r="K932" i="4"/>
  <c r="N931" i="4"/>
  <c r="K931" i="4"/>
  <c r="N930" i="4"/>
  <c r="K930" i="4"/>
  <c r="N929" i="4"/>
  <c r="K929" i="4"/>
  <c r="N928" i="4"/>
  <c r="K928" i="4"/>
  <c r="N927" i="4"/>
  <c r="K927" i="4"/>
  <c r="N926" i="4"/>
  <c r="K926" i="4"/>
  <c r="N925" i="4"/>
  <c r="K925" i="4"/>
  <c r="N924" i="4"/>
  <c r="K924" i="4"/>
  <c r="N923" i="4"/>
  <c r="K923" i="4"/>
  <c r="N922" i="4"/>
  <c r="K922" i="4"/>
  <c r="N921" i="4"/>
  <c r="K921" i="4"/>
  <c r="N920" i="4"/>
  <c r="K920" i="4"/>
  <c r="N919" i="4"/>
  <c r="K919" i="4"/>
  <c r="N918" i="4"/>
  <c r="K918" i="4"/>
  <c r="N917" i="4"/>
  <c r="K917" i="4"/>
  <c r="N916" i="4"/>
  <c r="K916" i="4"/>
  <c r="N915" i="4"/>
  <c r="K915" i="4"/>
  <c r="N914" i="4"/>
  <c r="K914" i="4"/>
  <c r="N913" i="4"/>
  <c r="K913" i="4"/>
  <c r="N912" i="4"/>
  <c r="K912" i="4"/>
  <c r="N911" i="4"/>
  <c r="K911" i="4"/>
  <c r="N910" i="4"/>
  <c r="K910" i="4"/>
  <c r="N909" i="4"/>
  <c r="K909" i="4"/>
  <c r="N908" i="4"/>
  <c r="K908" i="4"/>
  <c r="N907" i="4"/>
  <c r="K907" i="4"/>
  <c r="N906" i="4"/>
  <c r="K906" i="4"/>
  <c r="N905" i="4"/>
  <c r="K905" i="4"/>
  <c r="N904" i="4"/>
  <c r="K904" i="4"/>
  <c r="N903" i="4"/>
  <c r="K903" i="4"/>
  <c r="N902" i="4"/>
  <c r="K902" i="4"/>
  <c r="N901" i="4"/>
  <c r="K901" i="4"/>
  <c r="N900" i="4"/>
  <c r="K900" i="4"/>
  <c r="N899" i="4"/>
  <c r="K899" i="4"/>
  <c r="N898" i="4"/>
  <c r="K898" i="4"/>
  <c r="N897" i="4"/>
  <c r="K897" i="4"/>
  <c r="N896" i="4"/>
  <c r="K896" i="4"/>
  <c r="N895" i="4"/>
  <c r="K895" i="4"/>
  <c r="N894" i="4"/>
  <c r="K894" i="4"/>
  <c r="N893" i="4"/>
  <c r="K893" i="4"/>
  <c r="N892" i="4"/>
  <c r="K892" i="4"/>
  <c r="N891" i="4"/>
  <c r="K891" i="4"/>
  <c r="N890" i="4"/>
  <c r="K890" i="4"/>
  <c r="N889" i="4"/>
  <c r="K889" i="4"/>
  <c r="N888" i="4"/>
  <c r="K888" i="4"/>
  <c r="N887" i="4"/>
  <c r="K887" i="4"/>
  <c r="N886" i="4"/>
  <c r="K886" i="4"/>
  <c r="N885" i="4"/>
  <c r="K885" i="4"/>
  <c r="N884" i="4"/>
  <c r="K884" i="4"/>
  <c r="N883" i="4"/>
  <c r="K883" i="4"/>
  <c r="N882" i="4"/>
  <c r="K882" i="4"/>
  <c r="N881" i="4"/>
  <c r="K881" i="4"/>
  <c r="N880" i="4"/>
  <c r="K880" i="4"/>
  <c r="N879" i="4"/>
  <c r="K879" i="4"/>
  <c r="N878" i="4"/>
  <c r="K878" i="4"/>
  <c r="N877" i="4"/>
  <c r="K877" i="4"/>
  <c r="N876" i="4"/>
  <c r="K876" i="4"/>
  <c r="N875" i="4"/>
  <c r="K875" i="4"/>
  <c r="N874" i="4"/>
  <c r="K874" i="4"/>
  <c r="N873" i="4"/>
  <c r="K873" i="4"/>
  <c r="N872" i="4"/>
  <c r="K872" i="4"/>
  <c r="N871" i="4"/>
  <c r="K871" i="4"/>
  <c r="N870" i="4"/>
  <c r="K870" i="4"/>
  <c r="N869" i="4"/>
  <c r="K869" i="4"/>
  <c r="N868" i="4"/>
  <c r="K868" i="4"/>
  <c r="N867" i="4"/>
  <c r="K867" i="4"/>
  <c r="N866" i="4"/>
  <c r="K866" i="4"/>
  <c r="N865" i="4"/>
  <c r="K865" i="4"/>
  <c r="N864" i="4"/>
  <c r="K864" i="4"/>
  <c r="N863" i="4"/>
  <c r="K863" i="4"/>
  <c r="N862" i="4"/>
  <c r="K862" i="4"/>
  <c r="N861" i="4"/>
  <c r="K861" i="4"/>
  <c r="N860" i="4"/>
  <c r="K860" i="4"/>
  <c r="N859" i="4"/>
  <c r="K859" i="4"/>
  <c r="N858" i="4"/>
  <c r="K858" i="4"/>
  <c r="N857" i="4"/>
  <c r="K857" i="4"/>
  <c r="N856" i="4"/>
  <c r="K856" i="4"/>
  <c r="N855" i="4"/>
  <c r="K855" i="4"/>
  <c r="N854" i="4"/>
  <c r="K854" i="4"/>
  <c r="N853" i="4"/>
  <c r="K853" i="4"/>
  <c r="N852" i="4"/>
  <c r="K852" i="4"/>
  <c r="N851" i="4"/>
  <c r="K851" i="4"/>
  <c r="N850" i="4"/>
  <c r="K850" i="4"/>
  <c r="N849" i="4"/>
  <c r="K849" i="4"/>
  <c r="N848" i="4"/>
  <c r="K848" i="4"/>
  <c r="N847" i="4"/>
  <c r="K847" i="4"/>
  <c r="N846" i="4"/>
  <c r="K846" i="4"/>
  <c r="N845" i="4"/>
  <c r="K845" i="4"/>
  <c r="N844" i="4"/>
  <c r="K844" i="4"/>
  <c r="N843" i="4"/>
  <c r="K843" i="4"/>
  <c r="N842" i="4"/>
  <c r="K842" i="4"/>
  <c r="N841" i="4"/>
  <c r="K841" i="4"/>
  <c r="N840" i="4"/>
  <c r="K840" i="4"/>
  <c r="N839" i="4"/>
  <c r="K839" i="4"/>
  <c r="N838" i="4"/>
  <c r="K838" i="4"/>
  <c r="N837" i="4"/>
  <c r="K837" i="4"/>
  <c r="N836" i="4"/>
  <c r="K836" i="4"/>
  <c r="N835" i="4"/>
  <c r="K835" i="4"/>
  <c r="N834" i="4"/>
  <c r="K834" i="4"/>
  <c r="N833" i="4"/>
  <c r="K833" i="4"/>
  <c r="N832" i="4"/>
  <c r="K832" i="4"/>
  <c r="N831" i="4"/>
  <c r="K831" i="4"/>
  <c r="N830" i="4"/>
  <c r="K830" i="4"/>
  <c r="N829" i="4"/>
  <c r="K829" i="4"/>
  <c r="N828" i="4"/>
  <c r="K828" i="4"/>
  <c r="N827" i="4"/>
  <c r="K827" i="4"/>
  <c r="N826" i="4"/>
  <c r="K826" i="4"/>
  <c r="N825" i="4"/>
  <c r="K825" i="4"/>
  <c r="N824" i="4"/>
  <c r="K824" i="4"/>
  <c r="N823" i="4"/>
  <c r="K823" i="4"/>
  <c r="N822" i="4"/>
  <c r="K822" i="4"/>
  <c r="N821" i="4"/>
  <c r="K821" i="4"/>
  <c r="N820" i="4"/>
  <c r="K820" i="4"/>
  <c r="N819" i="4"/>
  <c r="K819" i="4"/>
  <c r="N818" i="4"/>
  <c r="K818" i="4"/>
  <c r="N817" i="4"/>
  <c r="K817" i="4"/>
  <c r="N816" i="4"/>
  <c r="K816" i="4"/>
  <c r="N815" i="4"/>
  <c r="K815" i="4"/>
  <c r="N814" i="4"/>
  <c r="K814" i="4"/>
  <c r="N813" i="4"/>
  <c r="K813" i="4"/>
  <c r="N812" i="4"/>
  <c r="K812" i="4"/>
  <c r="N811" i="4"/>
  <c r="K811" i="4"/>
  <c r="N810" i="4"/>
  <c r="K810" i="4"/>
  <c r="N809" i="4"/>
  <c r="K809" i="4"/>
  <c r="N808" i="4"/>
  <c r="K808" i="4"/>
  <c r="N807" i="4"/>
  <c r="K807" i="4"/>
  <c r="N806" i="4"/>
  <c r="K806" i="4"/>
  <c r="N805" i="4"/>
  <c r="K805" i="4"/>
  <c r="N804" i="4"/>
  <c r="K804" i="4"/>
  <c r="N803" i="4"/>
  <c r="K803" i="4"/>
  <c r="N802" i="4"/>
  <c r="K802" i="4"/>
  <c r="N801" i="4"/>
  <c r="K801" i="4"/>
  <c r="N800" i="4"/>
  <c r="K800" i="4"/>
  <c r="N799" i="4"/>
  <c r="K799" i="4"/>
  <c r="N798" i="4"/>
  <c r="K798" i="4"/>
  <c r="N797" i="4"/>
  <c r="K797" i="4"/>
  <c r="N796" i="4"/>
  <c r="K796" i="4"/>
  <c r="N795" i="4"/>
  <c r="K795" i="4"/>
  <c r="N794" i="4"/>
  <c r="K794" i="4"/>
  <c r="N793" i="4"/>
  <c r="K793" i="4"/>
  <c r="N792" i="4"/>
  <c r="K792" i="4"/>
  <c r="N791" i="4"/>
  <c r="K791" i="4"/>
  <c r="N790" i="4"/>
  <c r="K790" i="4"/>
  <c r="N789" i="4"/>
  <c r="K789" i="4"/>
  <c r="N788" i="4"/>
  <c r="K788" i="4"/>
  <c r="N787" i="4"/>
  <c r="K787" i="4"/>
  <c r="N786" i="4"/>
  <c r="K786" i="4"/>
  <c r="N785" i="4"/>
  <c r="K785" i="4"/>
  <c r="N784" i="4"/>
  <c r="K784" i="4"/>
  <c r="N783" i="4"/>
  <c r="K783" i="4"/>
  <c r="N782" i="4"/>
  <c r="K782" i="4"/>
  <c r="N781" i="4"/>
  <c r="K781" i="4"/>
  <c r="N780" i="4"/>
  <c r="K780" i="4"/>
  <c r="N779" i="4"/>
  <c r="K779" i="4"/>
  <c r="N778" i="4"/>
  <c r="K778" i="4"/>
  <c r="N777" i="4"/>
  <c r="K777" i="4"/>
  <c r="N776" i="4"/>
  <c r="K776" i="4"/>
  <c r="N775" i="4"/>
  <c r="K775" i="4"/>
  <c r="N774" i="4"/>
  <c r="K774" i="4"/>
  <c r="N773" i="4"/>
  <c r="K773" i="4"/>
  <c r="N772" i="4"/>
  <c r="K772" i="4"/>
  <c r="N771" i="4"/>
  <c r="K771" i="4"/>
  <c r="N770" i="4"/>
  <c r="K770" i="4"/>
  <c r="N769" i="4"/>
  <c r="K769" i="4"/>
  <c r="N768" i="4"/>
  <c r="K768" i="4"/>
  <c r="N767" i="4"/>
  <c r="K767" i="4"/>
  <c r="N766" i="4"/>
  <c r="K766" i="4"/>
  <c r="N765" i="4"/>
  <c r="K765" i="4"/>
  <c r="N764" i="4"/>
  <c r="K764" i="4"/>
  <c r="N763" i="4"/>
  <c r="K763" i="4"/>
  <c r="N762" i="4"/>
  <c r="K762" i="4"/>
  <c r="N761" i="4"/>
  <c r="K761" i="4"/>
  <c r="N760" i="4"/>
  <c r="K760" i="4"/>
  <c r="N759" i="4"/>
  <c r="K759" i="4"/>
  <c r="N758" i="4"/>
  <c r="K758" i="4"/>
  <c r="N757" i="4"/>
  <c r="K757" i="4"/>
  <c r="N756" i="4"/>
  <c r="K756" i="4"/>
  <c r="N755" i="4"/>
  <c r="K755" i="4"/>
  <c r="N754" i="4"/>
  <c r="K754" i="4"/>
  <c r="N753" i="4"/>
  <c r="K753" i="4"/>
  <c r="N752" i="4"/>
  <c r="K752" i="4"/>
  <c r="N751" i="4"/>
  <c r="K751" i="4"/>
  <c r="N750" i="4"/>
  <c r="K750" i="4"/>
  <c r="N749" i="4"/>
  <c r="K749" i="4"/>
  <c r="N748" i="4"/>
  <c r="K748" i="4"/>
  <c r="N747" i="4"/>
  <c r="K747" i="4"/>
  <c r="N746" i="4"/>
  <c r="K746" i="4"/>
  <c r="N745" i="4"/>
  <c r="K745" i="4"/>
  <c r="N744" i="4"/>
  <c r="K744" i="4"/>
  <c r="N743" i="4"/>
  <c r="K743" i="4"/>
  <c r="N742" i="4"/>
  <c r="K742" i="4"/>
  <c r="N741" i="4"/>
  <c r="K741" i="4"/>
  <c r="N740" i="4"/>
  <c r="K740" i="4"/>
  <c r="N739" i="4"/>
  <c r="K739" i="4"/>
  <c r="N738" i="4"/>
  <c r="K738" i="4"/>
  <c r="N737" i="4"/>
  <c r="K737" i="4"/>
  <c r="N736" i="4"/>
  <c r="K736" i="4"/>
  <c r="N735" i="4"/>
  <c r="K735" i="4"/>
  <c r="N734" i="4"/>
  <c r="K734" i="4"/>
  <c r="N733" i="4"/>
  <c r="K733" i="4"/>
  <c r="N732" i="4"/>
  <c r="K732" i="4"/>
  <c r="N731" i="4"/>
  <c r="K731" i="4"/>
  <c r="N730" i="4"/>
  <c r="K730" i="4"/>
  <c r="N729" i="4"/>
  <c r="K729" i="4"/>
  <c r="N728" i="4"/>
  <c r="K728" i="4"/>
  <c r="N727" i="4"/>
  <c r="K727" i="4"/>
  <c r="N726" i="4"/>
  <c r="K726" i="4"/>
  <c r="N725" i="4"/>
  <c r="K725" i="4"/>
  <c r="N724" i="4"/>
  <c r="K724" i="4"/>
  <c r="N723" i="4"/>
  <c r="K723" i="4"/>
  <c r="N722" i="4"/>
  <c r="K722" i="4"/>
  <c r="N721" i="4"/>
  <c r="K721" i="4"/>
  <c r="N720" i="4"/>
  <c r="K720" i="4"/>
  <c r="N719" i="4"/>
  <c r="K719" i="4"/>
  <c r="N718" i="4"/>
  <c r="K718" i="4"/>
  <c r="N717" i="4"/>
  <c r="K717" i="4"/>
  <c r="N716" i="4"/>
  <c r="K716" i="4"/>
  <c r="N715" i="4"/>
  <c r="K715" i="4"/>
  <c r="N714" i="4"/>
  <c r="K714" i="4"/>
  <c r="N713" i="4"/>
  <c r="K713" i="4"/>
  <c r="N712" i="4"/>
  <c r="K712" i="4"/>
  <c r="N711" i="4"/>
  <c r="K711" i="4"/>
  <c r="N710" i="4"/>
  <c r="K710" i="4"/>
  <c r="N709" i="4"/>
  <c r="K709" i="4"/>
  <c r="N708" i="4"/>
  <c r="K708" i="4"/>
  <c r="N707" i="4"/>
  <c r="K707" i="4"/>
  <c r="N706" i="4"/>
  <c r="K706" i="4"/>
  <c r="N705" i="4"/>
  <c r="K705" i="4"/>
  <c r="N704" i="4"/>
  <c r="K704" i="4"/>
  <c r="N703" i="4"/>
  <c r="K703" i="4"/>
  <c r="N702" i="4"/>
  <c r="K702" i="4"/>
  <c r="N701" i="4"/>
  <c r="K701" i="4"/>
  <c r="N700" i="4"/>
  <c r="K700" i="4"/>
  <c r="N699" i="4"/>
  <c r="K699" i="4"/>
  <c r="N698" i="4"/>
  <c r="K698" i="4"/>
  <c r="N697" i="4"/>
  <c r="K697" i="4"/>
  <c r="N696" i="4"/>
  <c r="K696" i="4"/>
  <c r="N695" i="4"/>
  <c r="K695" i="4"/>
  <c r="N694" i="4"/>
  <c r="K694" i="4"/>
  <c r="N693" i="4"/>
  <c r="K693" i="4"/>
  <c r="N692" i="4"/>
  <c r="K692" i="4"/>
  <c r="N691" i="4"/>
  <c r="K691" i="4"/>
  <c r="N690" i="4"/>
  <c r="K690" i="4"/>
  <c r="N689" i="4"/>
  <c r="K689" i="4"/>
  <c r="N688" i="4"/>
  <c r="K688" i="4"/>
  <c r="N687" i="4"/>
  <c r="K687" i="4"/>
  <c r="N686" i="4"/>
  <c r="K686" i="4"/>
  <c r="N685" i="4"/>
  <c r="K685" i="4"/>
  <c r="N684" i="4"/>
  <c r="K684" i="4"/>
  <c r="N683" i="4"/>
  <c r="K683" i="4"/>
  <c r="N682" i="4"/>
  <c r="K682" i="4"/>
  <c r="N681" i="4"/>
  <c r="K681" i="4"/>
  <c r="N680" i="4"/>
  <c r="K680" i="4"/>
  <c r="N679" i="4"/>
  <c r="K679" i="4"/>
  <c r="N678" i="4"/>
  <c r="K678" i="4"/>
  <c r="N677" i="4"/>
  <c r="K677" i="4"/>
  <c r="N676" i="4"/>
  <c r="K676" i="4"/>
  <c r="N675" i="4"/>
  <c r="K675" i="4"/>
  <c r="N674" i="4"/>
  <c r="K674" i="4"/>
  <c r="N673" i="4"/>
  <c r="K673" i="4"/>
  <c r="N672" i="4"/>
  <c r="K672" i="4"/>
  <c r="N671" i="4"/>
  <c r="K671" i="4"/>
  <c r="N670" i="4"/>
  <c r="K670" i="4"/>
  <c r="N669" i="4"/>
  <c r="K669" i="4"/>
  <c r="N668" i="4"/>
  <c r="K668" i="4"/>
  <c r="N667" i="4"/>
  <c r="K667" i="4"/>
  <c r="N666" i="4"/>
  <c r="K666" i="4"/>
  <c r="N665" i="4"/>
  <c r="K665" i="4"/>
  <c r="N664" i="4"/>
  <c r="K664" i="4"/>
  <c r="N663" i="4"/>
  <c r="K663" i="4"/>
  <c r="N662" i="4"/>
  <c r="K662" i="4"/>
  <c r="N661" i="4"/>
  <c r="K661" i="4"/>
  <c r="N660" i="4"/>
  <c r="K660" i="4"/>
  <c r="N659" i="4"/>
  <c r="K659" i="4"/>
  <c r="N658" i="4"/>
  <c r="K658" i="4"/>
  <c r="N657" i="4"/>
  <c r="K657" i="4"/>
  <c r="N656" i="4"/>
  <c r="K656" i="4"/>
  <c r="N655" i="4"/>
  <c r="K655" i="4"/>
  <c r="N654" i="4"/>
  <c r="K654" i="4"/>
  <c r="N653" i="4"/>
  <c r="K653" i="4"/>
  <c r="N652" i="4"/>
  <c r="K652" i="4"/>
  <c r="N651" i="4"/>
  <c r="K651" i="4"/>
  <c r="N650" i="4"/>
  <c r="K650" i="4"/>
  <c r="N649" i="4"/>
  <c r="K649" i="4"/>
  <c r="N648" i="4"/>
  <c r="K648" i="4"/>
  <c r="N647" i="4"/>
  <c r="K647" i="4"/>
  <c r="N646" i="4"/>
  <c r="K646" i="4"/>
  <c r="N645" i="4"/>
  <c r="K645" i="4"/>
  <c r="N644" i="4"/>
  <c r="K644" i="4"/>
  <c r="N643" i="4"/>
  <c r="K643" i="4"/>
  <c r="N642" i="4"/>
  <c r="K642" i="4"/>
  <c r="N641" i="4"/>
  <c r="K641" i="4"/>
  <c r="N640" i="4"/>
  <c r="K640" i="4"/>
  <c r="N639" i="4"/>
  <c r="K639" i="4"/>
  <c r="N638" i="4"/>
  <c r="K638" i="4"/>
  <c r="N637" i="4"/>
  <c r="K637" i="4"/>
  <c r="N636" i="4"/>
  <c r="K636" i="4"/>
  <c r="N635" i="4"/>
  <c r="K635" i="4"/>
  <c r="N634" i="4"/>
  <c r="K634" i="4"/>
  <c r="N633" i="4"/>
  <c r="K633" i="4"/>
  <c r="N632" i="4"/>
  <c r="K632" i="4"/>
  <c r="N631" i="4"/>
  <c r="K631" i="4"/>
  <c r="N630" i="4"/>
  <c r="K630" i="4"/>
  <c r="N629" i="4"/>
  <c r="K629" i="4"/>
  <c r="N628" i="4"/>
  <c r="K628" i="4"/>
  <c r="N627" i="4"/>
  <c r="K627" i="4"/>
  <c r="N626" i="4"/>
  <c r="K626" i="4"/>
  <c r="N625" i="4"/>
  <c r="K625" i="4"/>
  <c r="N624" i="4"/>
  <c r="K624" i="4"/>
  <c r="N623" i="4"/>
  <c r="K623" i="4"/>
  <c r="N622" i="4"/>
  <c r="K622" i="4"/>
  <c r="N621" i="4"/>
  <c r="K621" i="4"/>
  <c r="N620" i="4"/>
  <c r="K620" i="4"/>
  <c r="N619" i="4"/>
  <c r="K619" i="4"/>
  <c r="N618" i="4"/>
  <c r="K618" i="4"/>
  <c r="N617" i="4"/>
  <c r="K617" i="4"/>
  <c r="N616" i="4"/>
  <c r="K616" i="4"/>
  <c r="N615" i="4"/>
  <c r="K615" i="4"/>
  <c r="N614" i="4"/>
  <c r="K614" i="4"/>
  <c r="N613" i="4"/>
  <c r="K613" i="4"/>
  <c r="N612" i="4"/>
  <c r="K612" i="4"/>
  <c r="N611" i="4"/>
  <c r="K611" i="4"/>
  <c r="N610" i="4"/>
  <c r="K610" i="4"/>
  <c r="N609" i="4"/>
  <c r="K609" i="4"/>
  <c r="N608" i="4"/>
  <c r="K608" i="4"/>
  <c r="N607" i="4"/>
  <c r="K607" i="4"/>
  <c r="N606" i="4"/>
  <c r="K606" i="4"/>
  <c r="N605" i="4"/>
  <c r="K605" i="4"/>
  <c r="N604" i="4"/>
  <c r="K604" i="4"/>
  <c r="N603" i="4"/>
  <c r="K603" i="4"/>
  <c r="N602" i="4"/>
  <c r="K602" i="4"/>
  <c r="N601" i="4"/>
  <c r="K601" i="4"/>
  <c r="N600" i="4"/>
  <c r="K600" i="4"/>
  <c r="N599" i="4"/>
  <c r="K599" i="4"/>
  <c r="N598" i="4"/>
  <c r="K598" i="4"/>
  <c r="N597" i="4"/>
  <c r="K597" i="4"/>
  <c r="N596" i="4"/>
  <c r="K596" i="4"/>
  <c r="N595" i="4"/>
  <c r="K595" i="4"/>
  <c r="N594" i="4"/>
  <c r="K594" i="4"/>
  <c r="N593" i="4"/>
  <c r="K593" i="4"/>
  <c r="N592" i="4"/>
  <c r="K592" i="4"/>
  <c r="N591" i="4"/>
  <c r="K591" i="4"/>
  <c r="N590" i="4"/>
  <c r="K590" i="4"/>
  <c r="N589" i="4"/>
  <c r="K589" i="4"/>
  <c r="N588" i="4"/>
  <c r="K588" i="4"/>
  <c r="N587" i="4"/>
  <c r="K587" i="4"/>
  <c r="N586" i="4"/>
  <c r="K586" i="4"/>
  <c r="N585" i="4"/>
  <c r="K585" i="4"/>
  <c r="N584" i="4"/>
  <c r="K584" i="4"/>
  <c r="N583" i="4"/>
  <c r="K583" i="4"/>
  <c r="N582" i="4"/>
  <c r="K582" i="4"/>
  <c r="N581" i="4"/>
  <c r="K581" i="4"/>
  <c r="N580" i="4"/>
  <c r="K580" i="4"/>
  <c r="N579" i="4"/>
  <c r="K579" i="4"/>
  <c r="H579" i="4"/>
  <c r="N578" i="4"/>
  <c r="K578" i="4"/>
  <c r="H578" i="4"/>
  <c r="N577" i="4"/>
  <c r="K577" i="4"/>
  <c r="H577" i="4"/>
  <c r="N576" i="4"/>
  <c r="K576" i="4"/>
  <c r="H576" i="4"/>
  <c r="N575" i="4"/>
  <c r="K575" i="4"/>
  <c r="H575" i="4"/>
  <c r="N574" i="4"/>
  <c r="K574" i="4"/>
  <c r="H574" i="4"/>
  <c r="N573" i="4"/>
  <c r="K573" i="4"/>
  <c r="H573" i="4"/>
  <c r="N572" i="4"/>
  <c r="K572" i="4"/>
  <c r="H572" i="4"/>
  <c r="N571" i="4"/>
  <c r="K571" i="4"/>
  <c r="H571" i="4"/>
  <c r="N570" i="4"/>
  <c r="K570" i="4"/>
  <c r="H570" i="4"/>
  <c r="N569" i="4"/>
  <c r="K569" i="4"/>
  <c r="H569" i="4"/>
  <c r="N568" i="4"/>
  <c r="K568" i="4"/>
  <c r="H568" i="4"/>
  <c r="N567" i="4"/>
  <c r="K567" i="4"/>
  <c r="H567" i="4"/>
  <c r="N566" i="4"/>
  <c r="K566" i="4"/>
  <c r="H566" i="4"/>
  <c r="N565" i="4"/>
  <c r="K565" i="4"/>
  <c r="H565" i="4"/>
  <c r="N564" i="4"/>
  <c r="K564" i="4"/>
  <c r="H564" i="4"/>
  <c r="N563" i="4"/>
  <c r="K563" i="4"/>
  <c r="H563" i="4"/>
  <c r="N562" i="4"/>
  <c r="K562" i="4"/>
  <c r="H562" i="4"/>
  <c r="N561" i="4"/>
  <c r="K561" i="4"/>
  <c r="H561" i="4"/>
  <c r="N560" i="4"/>
  <c r="K560" i="4"/>
  <c r="H560" i="4"/>
  <c r="N559" i="4"/>
  <c r="K559" i="4"/>
  <c r="H559" i="4"/>
  <c r="N558" i="4"/>
  <c r="K558" i="4"/>
  <c r="H558" i="4"/>
  <c r="N557" i="4"/>
  <c r="K557" i="4"/>
  <c r="H557" i="4"/>
  <c r="N556" i="4"/>
  <c r="K556" i="4"/>
  <c r="H556" i="4"/>
  <c r="N555" i="4"/>
  <c r="K555" i="4"/>
  <c r="H555" i="4"/>
  <c r="N554" i="4"/>
  <c r="K554" i="4"/>
  <c r="H554" i="4"/>
  <c r="N553" i="4"/>
  <c r="K553" i="4"/>
  <c r="H553" i="4"/>
  <c r="N552" i="4"/>
  <c r="K552" i="4"/>
  <c r="H552" i="4"/>
  <c r="N551" i="4"/>
  <c r="K551" i="4"/>
  <c r="H551" i="4"/>
  <c r="N550" i="4"/>
  <c r="K550" i="4"/>
  <c r="H550" i="4"/>
  <c r="N549" i="4"/>
  <c r="K549" i="4"/>
  <c r="H549" i="4"/>
  <c r="N548" i="4"/>
  <c r="K548" i="4"/>
  <c r="H548" i="4"/>
  <c r="N547" i="4"/>
  <c r="K547" i="4"/>
  <c r="H547" i="4"/>
  <c r="N546" i="4"/>
  <c r="K546" i="4"/>
  <c r="H546" i="4"/>
  <c r="N545" i="4"/>
  <c r="K545" i="4"/>
  <c r="H545" i="4"/>
  <c r="N544" i="4"/>
  <c r="K544" i="4"/>
  <c r="H544" i="4"/>
  <c r="N543" i="4"/>
  <c r="K543" i="4"/>
  <c r="H543" i="4"/>
  <c r="N542" i="4"/>
  <c r="K542" i="4"/>
  <c r="H542" i="4"/>
  <c r="N541" i="4"/>
  <c r="K541" i="4"/>
  <c r="H541" i="4"/>
  <c r="N540" i="4"/>
  <c r="K540" i="4"/>
  <c r="H540" i="4"/>
  <c r="N539" i="4"/>
  <c r="K539" i="4"/>
  <c r="H539" i="4"/>
  <c r="N538" i="4"/>
  <c r="K538" i="4"/>
  <c r="H538" i="4"/>
  <c r="N537" i="4"/>
  <c r="K537" i="4"/>
  <c r="H537" i="4"/>
  <c r="N536" i="4"/>
  <c r="K536" i="4"/>
  <c r="H536" i="4"/>
  <c r="N535" i="4"/>
  <c r="K535" i="4"/>
  <c r="H535" i="4"/>
  <c r="N534" i="4"/>
  <c r="K534" i="4"/>
  <c r="H534" i="4"/>
  <c r="N533" i="4"/>
  <c r="K533" i="4"/>
  <c r="H533" i="4"/>
  <c r="N532" i="4"/>
  <c r="K532" i="4"/>
  <c r="H532" i="4"/>
  <c r="N531" i="4"/>
  <c r="K531" i="4"/>
  <c r="H531" i="4"/>
  <c r="N530" i="4"/>
  <c r="K530" i="4"/>
  <c r="H530" i="4"/>
  <c r="N529" i="4"/>
  <c r="K529" i="4"/>
  <c r="H529" i="4"/>
  <c r="N528" i="4"/>
  <c r="K528" i="4"/>
  <c r="H528" i="4"/>
  <c r="N527" i="4"/>
  <c r="K527" i="4"/>
  <c r="H527" i="4"/>
  <c r="N526" i="4"/>
  <c r="K526" i="4"/>
  <c r="H526" i="4"/>
  <c r="N525" i="4"/>
  <c r="K525" i="4"/>
  <c r="H525" i="4"/>
  <c r="N524" i="4"/>
  <c r="K524" i="4"/>
  <c r="H524" i="4"/>
  <c r="N523" i="4"/>
  <c r="K523" i="4"/>
  <c r="H523" i="4"/>
  <c r="N522" i="4"/>
  <c r="K522" i="4"/>
  <c r="H522" i="4"/>
  <c r="N521" i="4"/>
  <c r="K521" i="4"/>
  <c r="H521" i="4"/>
  <c r="N520" i="4"/>
  <c r="K520" i="4"/>
  <c r="H520" i="4"/>
  <c r="N519" i="4"/>
  <c r="K519" i="4"/>
  <c r="H519" i="4"/>
  <c r="N518" i="4"/>
  <c r="K518" i="4"/>
  <c r="H518" i="4"/>
  <c r="N517" i="4"/>
  <c r="K517" i="4"/>
  <c r="H517" i="4"/>
  <c r="N516" i="4"/>
  <c r="K516" i="4"/>
  <c r="H516" i="4"/>
  <c r="N515" i="4"/>
  <c r="K515" i="4"/>
  <c r="H515" i="4"/>
  <c r="N514" i="4"/>
  <c r="K514" i="4"/>
  <c r="H514" i="4"/>
  <c r="N513" i="4"/>
  <c r="K513" i="4"/>
  <c r="H513" i="4"/>
  <c r="N512" i="4"/>
  <c r="K512" i="4"/>
  <c r="H512" i="4"/>
  <c r="N511" i="4"/>
  <c r="K511" i="4"/>
  <c r="H511" i="4"/>
  <c r="N510" i="4"/>
  <c r="K510" i="4"/>
  <c r="H510" i="4"/>
  <c r="N509" i="4"/>
  <c r="K509" i="4"/>
  <c r="H509" i="4"/>
  <c r="N508" i="4"/>
  <c r="K508" i="4"/>
  <c r="H508" i="4"/>
  <c r="N507" i="4"/>
  <c r="K507" i="4"/>
  <c r="H507" i="4"/>
  <c r="N506" i="4"/>
  <c r="K506" i="4"/>
  <c r="H506" i="4"/>
  <c r="N505" i="4"/>
  <c r="K505" i="4"/>
  <c r="H505" i="4"/>
  <c r="N504" i="4"/>
  <c r="K504" i="4"/>
  <c r="H504" i="4"/>
  <c r="N503" i="4"/>
  <c r="K503" i="4"/>
  <c r="H503" i="4"/>
  <c r="N502" i="4"/>
  <c r="K502" i="4"/>
  <c r="H502" i="4"/>
  <c r="N501" i="4"/>
  <c r="K501" i="4"/>
  <c r="H501" i="4"/>
  <c r="N500" i="4"/>
  <c r="K500" i="4"/>
  <c r="H500" i="4"/>
  <c r="N499" i="4"/>
  <c r="K499" i="4"/>
  <c r="H499" i="4"/>
  <c r="N498" i="4"/>
  <c r="K498" i="4"/>
  <c r="H498" i="4"/>
  <c r="N497" i="4"/>
  <c r="K497" i="4"/>
  <c r="H497" i="4"/>
  <c r="N496" i="4"/>
  <c r="K496" i="4"/>
  <c r="H496" i="4"/>
  <c r="N495" i="4"/>
  <c r="K495" i="4"/>
  <c r="H495" i="4"/>
  <c r="N494" i="4"/>
  <c r="K494" i="4"/>
  <c r="H494" i="4"/>
  <c r="N493" i="4"/>
  <c r="K493" i="4"/>
  <c r="H493" i="4"/>
  <c r="N492" i="4"/>
  <c r="K492" i="4"/>
  <c r="H492" i="4"/>
  <c r="N491" i="4"/>
  <c r="K491" i="4"/>
  <c r="H491" i="4"/>
  <c r="N490" i="4"/>
  <c r="K490" i="4"/>
  <c r="H490" i="4"/>
  <c r="N489" i="4"/>
  <c r="K489" i="4"/>
  <c r="H489" i="4"/>
  <c r="N488" i="4"/>
  <c r="K488" i="4"/>
  <c r="H488" i="4"/>
  <c r="N487" i="4"/>
  <c r="K487" i="4"/>
  <c r="H487" i="4"/>
  <c r="N486" i="4"/>
  <c r="K486" i="4"/>
  <c r="H486" i="4"/>
  <c r="N485" i="4"/>
  <c r="K485" i="4"/>
  <c r="H485" i="4"/>
  <c r="N484" i="4"/>
  <c r="K484" i="4"/>
  <c r="H484" i="4"/>
  <c r="N483" i="4"/>
  <c r="K483" i="4"/>
  <c r="H483" i="4"/>
  <c r="N482" i="4"/>
  <c r="K482" i="4"/>
  <c r="H482" i="4"/>
  <c r="N481" i="4"/>
  <c r="K481" i="4"/>
  <c r="H481" i="4"/>
  <c r="N480" i="4"/>
  <c r="K480" i="4"/>
  <c r="H480" i="4"/>
  <c r="N479" i="4"/>
  <c r="K479" i="4"/>
  <c r="H479" i="4"/>
  <c r="N478" i="4"/>
  <c r="K478" i="4"/>
  <c r="H478" i="4"/>
  <c r="N477" i="4"/>
  <c r="K477" i="4"/>
  <c r="H477" i="4"/>
  <c r="N476" i="4"/>
  <c r="K476" i="4"/>
  <c r="H476" i="4"/>
  <c r="N475" i="4"/>
  <c r="K475" i="4"/>
  <c r="H475" i="4"/>
  <c r="N474" i="4"/>
  <c r="K474" i="4"/>
  <c r="H474" i="4"/>
  <c r="N473" i="4"/>
  <c r="K473" i="4"/>
  <c r="H473" i="4"/>
  <c r="N472" i="4"/>
  <c r="K472" i="4"/>
  <c r="H472" i="4"/>
  <c r="N471" i="4"/>
  <c r="K471" i="4"/>
  <c r="H471" i="4"/>
  <c r="N470" i="4"/>
  <c r="K470" i="4"/>
  <c r="H470" i="4"/>
  <c r="N469" i="4"/>
  <c r="K469" i="4"/>
  <c r="H469" i="4"/>
  <c r="N468" i="4"/>
  <c r="K468" i="4"/>
  <c r="H468" i="4"/>
  <c r="N467" i="4"/>
  <c r="K467" i="4"/>
  <c r="H467" i="4"/>
  <c r="N466" i="4"/>
  <c r="K466" i="4"/>
  <c r="H466" i="4"/>
  <c r="N465" i="4"/>
  <c r="K465" i="4"/>
  <c r="H465" i="4"/>
  <c r="N464" i="4"/>
  <c r="K464" i="4"/>
  <c r="H464" i="4"/>
  <c r="N463" i="4"/>
  <c r="K463" i="4"/>
  <c r="H463" i="4"/>
  <c r="N462" i="4"/>
  <c r="K462" i="4"/>
  <c r="H462" i="4"/>
  <c r="N461" i="4"/>
  <c r="K461" i="4"/>
  <c r="H461" i="4"/>
  <c r="N460" i="4"/>
  <c r="K460" i="4"/>
  <c r="H460" i="4"/>
  <c r="N459" i="4"/>
  <c r="K459" i="4"/>
  <c r="H459" i="4"/>
  <c r="N458" i="4"/>
  <c r="K458" i="4"/>
  <c r="H458" i="4"/>
  <c r="N457" i="4"/>
  <c r="K457" i="4"/>
  <c r="H457" i="4"/>
  <c r="N456" i="4"/>
  <c r="K456" i="4"/>
  <c r="H456" i="4"/>
  <c r="N455" i="4"/>
  <c r="K455" i="4"/>
  <c r="H455" i="4"/>
  <c r="N454" i="4"/>
  <c r="K454" i="4"/>
  <c r="H454" i="4"/>
  <c r="N453" i="4"/>
  <c r="K453" i="4"/>
  <c r="H453" i="4"/>
  <c r="N452" i="4"/>
  <c r="K452" i="4"/>
  <c r="H452" i="4"/>
  <c r="N451" i="4"/>
  <c r="K451" i="4"/>
  <c r="H451" i="4"/>
  <c r="N450" i="4"/>
  <c r="K450" i="4"/>
  <c r="H450" i="4"/>
  <c r="N449" i="4"/>
  <c r="K449" i="4"/>
  <c r="H449" i="4"/>
  <c r="N448" i="4"/>
  <c r="K448" i="4"/>
  <c r="H448" i="4"/>
  <c r="N447" i="4"/>
  <c r="K447" i="4"/>
  <c r="H447" i="4"/>
  <c r="N446" i="4"/>
  <c r="K446" i="4"/>
  <c r="H446" i="4"/>
  <c r="N445" i="4"/>
  <c r="K445" i="4"/>
  <c r="H445" i="4"/>
  <c r="N444" i="4"/>
  <c r="K444" i="4"/>
  <c r="H444" i="4"/>
  <c r="N443" i="4"/>
  <c r="K443" i="4"/>
  <c r="H443" i="4"/>
  <c r="N442" i="4"/>
  <c r="K442" i="4"/>
  <c r="H442" i="4"/>
  <c r="N441" i="4"/>
  <c r="K441" i="4"/>
  <c r="H441" i="4"/>
  <c r="N440" i="4"/>
  <c r="K440" i="4"/>
  <c r="H440" i="4"/>
  <c r="N439" i="4"/>
  <c r="K439" i="4"/>
  <c r="H439" i="4"/>
  <c r="N438" i="4"/>
  <c r="K438" i="4"/>
  <c r="H438" i="4"/>
  <c r="N437" i="4"/>
  <c r="K437" i="4"/>
  <c r="H437" i="4"/>
  <c r="N436" i="4"/>
  <c r="K436" i="4"/>
  <c r="H436" i="4"/>
  <c r="N435" i="4"/>
  <c r="K435" i="4"/>
  <c r="H435" i="4"/>
  <c r="N434" i="4"/>
  <c r="K434" i="4"/>
  <c r="H434" i="4"/>
  <c r="N433" i="4"/>
  <c r="K433" i="4"/>
  <c r="H433" i="4"/>
  <c r="N432" i="4"/>
  <c r="K432" i="4"/>
  <c r="H432" i="4"/>
  <c r="N431" i="4"/>
  <c r="K431" i="4"/>
  <c r="H431" i="4"/>
  <c r="N430" i="4"/>
  <c r="K430" i="4"/>
  <c r="H430" i="4"/>
  <c r="N429" i="4"/>
  <c r="K429" i="4"/>
  <c r="H429" i="4"/>
  <c r="N428" i="4"/>
  <c r="K428" i="4"/>
  <c r="H428" i="4"/>
  <c r="N427" i="4"/>
  <c r="K427" i="4"/>
  <c r="H427" i="4"/>
  <c r="N426" i="4"/>
  <c r="K426" i="4"/>
  <c r="H426" i="4"/>
  <c r="N425" i="4"/>
  <c r="K425" i="4"/>
  <c r="H425" i="4"/>
  <c r="N424" i="4"/>
  <c r="K424" i="4"/>
  <c r="H424" i="4"/>
  <c r="N423" i="4"/>
  <c r="K423" i="4"/>
  <c r="H423" i="4"/>
  <c r="N422" i="4"/>
  <c r="K422" i="4"/>
  <c r="H422" i="4"/>
  <c r="N421" i="4"/>
  <c r="K421" i="4"/>
  <c r="H421" i="4"/>
  <c r="N420" i="4"/>
  <c r="K420" i="4"/>
  <c r="H420" i="4"/>
  <c r="N419" i="4"/>
  <c r="K419" i="4"/>
  <c r="H419" i="4"/>
  <c r="N418" i="4"/>
  <c r="K418" i="4"/>
  <c r="H418" i="4"/>
  <c r="N417" i="4"/>
  <c r="K417" i="4"/>
  <c r="H417" i="4"/>
  <c r="N416" i="4"/>
  <c r="K416" i="4"/>
  <c r="H416" i="4"/>
  <c r="N415" i="4"/>
  <c r="K415" i="4"/>
  <c r="H415" i="4"/>
  <c r="N414" i="4"/>
  <c r="K414" i="4"/>
  <c r="H414" i="4"/>
  <c r="N413" i="4"/>
  <c r="K413" i="4"/>
  <c r="H413" i="4"/>
  <c r="N412" i="4"/>
  <c r="K412" i="4"/>
  <c r="H412" i="4"/>
  <c r="N411" i="4"/>
  <c r="K411" i="4"/>
  <c r="H411" i="4"/>
  <c r="N410" i="4"/>
  <c r="K410" i="4"/>
  <c r="H410" i="4"/>
  <c r="N409" i="4"/>
  <c r="K409" i="4"/>
  <c r="H409" i="4"/>
  <c r="N408" i="4"/>
  <c r="K408" i="4"/>
  <c r="H408" i="4"/>
  <c r="N407" i="4"/>
  <c r="K407" i="4"/>
  <c r="H407" i="4"/>
  <c r="N406" i="4"/>
  <c r="K406" i="4"/>
  <c r="H406" i="4"/>
  <c r="N405" i="4"/>
  <c r="K405" i="4"/>
  <c r="H405" i="4"/>
  <c r="N404" i="4"/>
  <c r="K404" i="4"/>
  <c r="H404" i="4"/>
  <c r="N403" i="4"/>
  <c r="K403" i="4"/>
  <c r="H403" i="4"/>
  <c r="N402" i="4"/>
  <c r="K402" i="4"/>
  <c r="H402" i="4"/>
  <c r="N401" i="4"/>
  <c r="K401" i="4"/>
  <c r="H401" i="4"/>
  <c r="N400" i="4"/>
  <c r="K400" i="4"/>
  <c r="H400" i="4"/>
  <c r="N399" i="4"/>
  <c r="K399" i="4"/>
  <c r="H399" i="4"/>
  <c r="N398" i="4"/>
  <c r="K398" i="4"/>
  <c r="H398" i="4"/>
  <c r="N397" i="4"/>
  <c r="K397" i="4"/>
  <c r="H397" i="4"/>
  <c r="N396" i="4"/>
  <c r="K396" i="4"/>
  <c r="H396" i="4"/>
  <c r="N395" i="4"/>
  <c r="K395" i="4"/>
  <c r="H395" i="4"/>
  <c r="N394" i="4"/>
  <c r="K394" i="4"/>
  <c r="H394" i="4"/>
  <c r="N393" i="4"/>
  <c r="K393" i="4"/>
  <c r="H393" i="4"/>
  <c r="N392" i="4"/>
  <c r="K392" i="4"/>
  <c r="H392" i="4"/>
  <c r="N391" i="4"/>
  <c r="K391" i="4"/>
  <c r="H391" i="4"/>
  <c r="N390" i="4"/>
  <c r="K390" i="4"/>
  <c r="H390" i="4"/>
  <c r="N389" i="4"/>
  <c r="K389" i="4"/>
  <c r="H389" i="4"/>
  <c r="N388" i="4"/>
  <c r="K388" i="4"/>
  <c r="H388" i="4"/>
  <c r="N387" i="4"/>
  <c r="K387" i="4"/>
  <c r="H387" i="4"/>
  <c r="N386" i="4"/>
  <c r="K386" i="4"/>
  <c r="H386" i="4"/>
  <c r="N385" i="4"/>
  <c r="K385" i="4"/>
  <c r="H385" i="4"/>
  <c r="N384" i="4"/>
  <c r="K384" i="4"/>
  <c r="H384" i="4"/>
  <c r="N383" i="4"/>
  <c r="K383" i="4"/>
  <c r="H383" i="4"/>
  <c r="N382" i="4"/>
  <c r="K382" i="4"/>
  <c r="H382" i="4"/>
  <c r="N381" i="4"/>
  <c r="K381" i="4"/>
  <c r="H381" i="4"/>
  <c r="N380" i="4"/>
  <c r="K380" i="4"/>
  <c r="H380" i="4"/>
  <c r="N379" i="4"/>
  <c r="K379" i="4"/>
  <c r="H379" i="4"/>
  <c r="N378" i="4"/>
  <c r="K378" i="4"/>
  <c r="H378" i="4"/>
  <c r="N377" i="4"/>
  <c r="K377" i="4"/>
  <c r="H377" i="4"/>
  <c r="N376" i="4"/>
  <c r="K376" i="4"/>
  <c r="H376" i="4"/>
  <c r="N375" i="4"/>
  <c r="K375" i="4"/>
  <c r="H375" i="4"/>
  <c r="N374" i="4"/>
  <c r="K374" i="4"/>
  <c r="H374" i="4"/>
  <c r="N373" i="4"/>
  <c r="K373" i="4"/>
  <c r="H373" i="4"/>
  <c r="N372" i="4"/>
  <c r="K372" i="4"/>
  <c r="H372" i="4"/>
  <c r="N371" i="4"/>
  <c r="K371" i="4"/>
  <c r="H371" i="4"/>
  <c r="N370" i="4"/>
  <c r="K370" i="4"/>
  <c r="H370" i="4"/>
  <c r="N369" i="4"/>
  <c r="K369" i="4"/>
  <c r="H369" i="4"/>
  <c r="N368" i="4"/>
  <c r="K368" i="4"/>
  <c r="H368" i="4"/>
  <c r="N367" i="4"/>
  <c r="K367" i="4"/>
  <c r="H367" i="4"/>
  <c r="N366" i="4"/>
  <c r="K366" i="4"/>
  <c r="H366" i="4"/>
  <c r="N365" i="4"/>
  <c r="K365" i="4"/>
  <c r="H365" i="4"/>
  <c r="N364" i="4"/>
  <c r="K364" i="4"/>
  <c r="H364" i="4"/>
  <c r="N363" i="4"/>
  <c r="K363" i="4"/>
  <c r="H363" i="4"/>
  <c r="N362" i="4"/>
  <c r="K362" i="4"/>
  <c r="H362" i="4"/>
  <c r="N361" i="4"/>
  <c r="K361" i="4"/>
  <c r="H361" i="4"/>
  <c r="N360" i="4"/>
  <c r="K360" i="4"/>
  <c r="H360" i="4"/>
  <c r="N359" i="4"/>
  <c r="K359" i="4"/>
  <c r="H359" i="4"/>
  <c r="N358" i="4"/>
  <c r="K358" i="4"/>
  <c r="H358" i="4"/>
  <c r="N357" i="4"/>
  <c r="K357" i="4"/>
  <c r="H357" i="4"/>
  <c r="N356" i="4"/>
  <c r="K356" i="4"/>
  <c r="H356" i="4"/>
  <c r="N355" i="4"/>
  <c r="K355" i="4"/>
  <c r="H355" i="4"/>
  <c r="N354" i="4"/>
  <c r="K354" i="4"/>
  <c r="H354" i="4"/>
  <c r="N353" i="4"/>
  <c r="K353" i="4"/>
  <c r="H353" i="4"/>
  <c r="N352" i="4"/>
  <c r="K352" i="4"/>
  <c r="H352" i="4"/>
  <c r="N351" i="4"/>
  <c r="K351" i="4"/>
  <c r="H351" i="4"/>
  <c r="N350" i="4"/>
  <c r="K350" i="4"/>
  <c r="H350" i="4"/>
  <c r="N349" i="4"/>
  <c r="K349" i="4"/>
  <c r="H349" i="4"/>
  <c r="N348" i="4"/>
  <c r="K348" i="4"/>
  <c r="H348" i="4"/>
  <c r="N347" i="4"/>
  <c r="K347" i="4"/>
  <c r="H347" i="4"/>
  <c r="N346" i="4"/>
  <c r="K346" i="4"/>
  <c r="H346" i="4"/>
  <c r="N345" i="4"/>
  <c r="K345" i="4"/>
  <c r="H345" i="4"/>
  <c r="N344" i="4"/>
  <c r="K344" i="4"/>
  <c r="H344" i="4"/>
  <c r="N343" i="4"/>
  <c r="K343" i="4"/>
  <c r="H343" i="4"/>
  <c r="N342" i="4"/>
  <c r="K342" i="4"/>
  <c r="H342" i="4"/>
  <c r="N341" i="4"/>
  <c r="K341" i="4"/>
  <c r="H341" i="4"/>
  <c r="N340" i="4"/>
  <c r="K340" i="4"/>
  <c r="H340" i="4"/>
  <c r="N339" i="4"/>
  <c r="K339" i="4"/>
  <c r="H339" i="4"/>
  <c r="N338" i="4"/>
  <c r="K338" i="4"/>
  <c r="H338" i="4"/>
  <c r="N337" i="4"/>
  <c r="K337" i="4"/>
  <c r="H337" i="4"/>
  <c r="N336" i="4"/>
  <c r="K336" i="4"/>
  <c r="H336" i="4"/>
  <c r="N335" i="4"/>
  <c r="K335" i="4"/>
  <c r="H335" i="4"/>
  <c r="N334" i="4"/>
  <c r="K334" i="4"/>
  <c r="H334" i="4"/>
  <c r="N333" i="4"/>
  <c r="K333" i="4"/>
  <c r="H333" i="4"/>
  <c r="N332" i="4"/>
  <c r="K332" i="4"/>
  <c r="H332" i="4"/>
  <c r="N331" i="4"/>
  <c r="K331" i="4"/>
  <c r="H331" i="4"/>
  <c r="N330" i="4"/>
  <c r="K330" i="4"/>
  <c r="H330" i="4"/>
  <c r="N329" i="4"/>
  <c r="K329" i="4"/>
  <c r="H329" i="4"/>
  <c r="N328" i="4"/>
  <c r="K328" i="4"/>
  <c r="H328" i="4"/>
  <c r="N327" i="4"/>
  <c r="K327" i="4"/>
  <c r="H327" i="4"/>
  <c r="N326" i="4"/>
  <c r="K326" i="4"/>
  <c r="H326" i="4"/>
  <c r="N325" i="4"/>
  <c r="K325" i="4"/>
  <c r="H325" i="4"/>
  <c r="N324" i="4"/>
  <c r="K324" i="4"/>
  <c r="H324" i="4"/>
  <c r="N323" i="4"/>
  <c r="K323" i="4"/>
  <c r="H323" i="4"/>
  <c r="N322" i="4"/>
  <c r="K322" i="4"/>
  <c r="H322" i="4"/>
  <c r="N321" i="4"/>
  <c r="K321" i="4"/>
  <c r="H321" i="4"/>
  <c r="N320" i="4"/>
  <c r="K320" i="4"/>
  <c r="H320" i="4"/>
  <c r="N319" i="4"/>
  <c r="K319" i="4"/>
  <c r="H319" i="4"/>
  <c r="N318" i="4"/>
  <c r="K318" i="4"/>
  <c r="H318" i="4"/>
  <c r="N317" i="4"/>
  <c r="K317" i="4"/>
  <c r="H317" i="4"/>
  <c r="N316" i="4"/>
  <c r="K316" i="4"/>
  <c r="H316" i="4"/>
  <c r="N315" i="4"/>
  <c r="K315" i="4"/>
  <c r="H315" i="4"/>
  <c r="N314" i="4"/>
  <c r="K314" i="4"/>
  <c r="H314" i="4"/>
  <c r="N313" i="4"/>
  <c r="K313" i="4"/>
  <c r="H313" i="4"/>
  <c r="N312" i="4"/>
  <c r="K312" i="4"/>
  <c r="H312" i="4"/>
  <c r="N311" i="4"/>
  <c r="K311" i="4"/>
  <c r="H311" i="4"/>
  <c r="N310" i="4"/>
  <c r="K310" i="4"/>
  <c r="H310" i="4"/>
  <c r="N309" i="4"/>
  <c r="K309" i="4"/>
  <c r="H309" i="4"/>
  <c r="N308" i="4"/>
  <c r="K308" i="4"/>
  <c r="H308" i="4"/>
  <c r="N307" i="4"/>
  <c r="K307" i="4"/>
  <c r="H307" i="4"/>
  <c r="N306" i="4"/>
  <c r="K306" i="4"/>
  <c r="H306" i="4"/>
  <c r="N305" i="4"/>
  <c r="K305" i="4"/>
  <c r="H305" i="4"/>
  <c r="N304" i="4"/>
  <c r="K304" i="4"/>
  <c r="H304" i="4"/>
  <c r="N303" i="4"/>
  <c r="K303" i="4"/>
  <c r="H303" i="4"/>
  <c r="N302" i="4"/>
  <c r="K302" i="4"/>
  <c r="H302" i="4"/>
  <c r="N301" i="4"/>
  <c r="K301" i="4"/>
  <c r="H301" i="4"/>
  <c r="N300" i="4"/>
  <c r="K300" i="4"/>
  <c r="H300" i="4"/>
  <c r="N299" i="4"/>
  <c r="K299" i="4"/>
  <c r="H299" i="4"/>
  <c r="N298" i="4"/>
  <c r="K298" i="4"/>
  <c r="H298" i="4"/>
  <c r="N297" i="4"/>
  <c r="K297" i="4"/>
  <c r="H297" i="4"/>
  <c r="N296" i="4"/>
  <c r="K296" i="4"/>
  <c r="H296" i="4"/>
  <c r="N295" i="4"/>
  <c r="K295" i="4"/>
  <c r="H295" i="4"/>
  <c r="N294" i="4"/>
  <c r="K294" i="4"/>
  <c r="H294" i="4"/>
  <c r="N293" i="4"/>
  <c r="K293" i="4"/>
  <c r="H293" i="4"/>
  <c r="N292" i="4"/>
  <c r="K292" i="4"/>
  <c r="H292" i="4"/>
  <c r="N291" i="4"/>
  <c r="K291" i="4"/>
  <c r="H291" i="4"/>
  <c r="N290" i="4"/>
  <c r="K290" i="4"/>
  <c r="H290" i="4"/>
  <c r="N289" i="4"/>
  <c r="K289" i="4"/>
  <c r="H289" i="4"/>
  <c r="N288" i="4"/>
  <c r="K288" i="4"/>
  <c r="H288" i="4"/>
  <c r="N287" i="4"/>
  <c r="K287" i="4"/>
  <c r="H287" i="4"/>
  <c r="N286" i="4"/>
  <c r="K286" i="4"/>
  <c r="H286" i="4"/>
  <c r="N285" i="4"/>
  <c r="K285" i="4"/>
  <c r="H285" i="4"/>
  <c r="N284" i="4"/>
  <c r="K284" i="4"/>
  <c r="H284" i="4"/>
  <c r="N283" i="4"/>
  <c r="K283" i="4"/>
  <c r="H283" i="4"/>
  <c r="N282" i="4"/>
  <c r="K282" i="4"/>
  <c r="H282" i="4"/>
  <c r="N281" i="4"/>
  <c r="K281" i="4"/>
  <c r="H281" i="4"/>
  <c r="N280" i="4"/>
  <c r="K280" i="4"/>
  <c r="H280" i="4"/>
  <c r="N279" i="4"/>
  <c r="K279" i="4"/>
  <c r="H279" i="4"/>
  <c r="N278" i="4"/>
  <c r="K278" i="4"/>
  <c r="H278" i="4"/>
  <c r="N277" i="4"/>
  <c r="K277" i="4"/>
  <c r="H277" i="4"/>
  <c r="N276" i="4"/>
  <c r="K276" i="4"/>
  <c r="H276" i="4"/>
  <c r="N275" i="4"/>
  <c r="K275" i="4"/>
  <c r="H275" i="4"/>
  <c r="N274" i="4"/>
  <c r="K274" i="4"/>
  <c r="H274" i="4"/>
  <c r="N273" i="4"/>
  <c r="K273" i="4"/>
  <c r="H273" i="4"/>
  <c r="N272" i="4"/>
  <c r="K272" i="4"/>
  <c r="H272" i="4"/>
  <c r="N271" i="4"/>
  <c r="K271" i="4"/>
  <c r="H271" i="4"/>
  <c r="N270" i="4"/>
  <c r="K270" i="4"/>
  <c r="H270" i="4"/>
  <c r="N269" i="4"/>
  <c r="K269" i="4"/>
  <c r="H269" i="4"/>
  <c r="N268" i="4"/>
  <c r="K268" i="4"/>
  <c r="H268" i="4"/>
  <c r="N267" i="4"/>
  <c r="K267" i="4"/>
  <c r="H267" i="4"/>
  <c r="N266" i="4"/>
  <c r="K266" i="4"/>
  <c r="H266" i="4"/>
  <c r="N265" i="4"/>
  <c r="K265" i="4"/>
  <c r="H265" i="4"/>
  <c r="N264" i="4"/>
  <c r="K264" i="4"/>
  <c r="H264" i="4"/>
  <c r="N263" i="4"/>
  <c r="K263" i="4"/>
  <c r="H263" i="4"/>
  <c r="N262" i="4"/>
  <c r="K262" i="4"/>
  <c r="H262" i="4"/>
  <c r="N261" i="4"/>
  <c r="K261" i="4"/>
  <c r="H261" i="4"/>
  <c r="N260" i="4"/>
  <c r="K260" i="4"/>
  <c r="H260" i="4"/>
  <c r="N259" i="4"/>
  <c r="K259" i="4"/>
  <c r="H259" i="4"/>
  <c r="N258" i="4"/>
  <c r="K258" i="4"/>
  <c r="H258" i="4"/>
  <c r="N257" i="4"/>
  <c r="K257" i="4"/>
  <c r="H257" i="4"/>
  <c r="N256" i="4"/>
  <c r="K256" i="4"/>
  <c r="H256" i="4"/>
  <c r="N255" i="4"/>
  <c r="K255" i="4"/>
  <c r="H255" i="4"/>
  <c r="N254" i="4"/>
  <c r="K254" i="4"/>
  <c r="H254" i="4"/>
  <c r="N253" i="4"/>
  <c r="K253" i="4"/>
  <c r="H253" i="4"/>
  <c r="N252" i="4"/>
  <c r="K252" i="4"/>
  <c r="H252" i="4"/>
  <c r="N251" i="4"/>
  <c r="K251" i="4"/>
  <c r="H251" i="4"/>
  <c r="N250" i="4"/>
  <c r="K250" i="4"/>
  <c r="H250" i="4"/>
  <c r="N249" i="4"/>
  <c r="K249" i="4"/>
  <c r="H249" i="4"/>
  <c r="N248" i="4"/>
  <c r="K248" i="4"/>
  <c r="H248" i="4"/>
  <c r="N247" i="4"/>
  <c r="K247" i="4"/>
  <c r="H247" i="4"/>
  <c r="N246" i="4"/>
  <c r="K246" i="4"/>
  <c r="H246" i="4"/>
  <c r="N245" i="4"/>
  <c r="K245" i="4"/>
  <c r="H245" i="4"/>
  <c r="N244" i="4"/>
  <c r="K244" i="4"/>
  <c r="H244" i="4"/>
  <c r="N243" i="4"/>
  <c r="K243" i="4"/>
  <c r="H243" i="4"/>
  <c r="N242" i="4"/>
  <c r="K242" i="4"/>
  <c r="H242" i="4"/>
  <c r="N241" i="4"/>
  <c r="K241" i="4"/>
  <c r="H241" i="4"/>
  <c r="N240" i="4"/>
  <c r="K240" i="4"/>
  <c r="H240" i="4"/>
  <c r="N239" i="4"/>
  <c r="K239" i="4"/>
  <c r="H239" i="4"/>
  <c r="N238" i="4"/>
  <c r="K238" i="4"/>
  <c r="H238" i="4"/>
  <c r="N237" i="4"/>
  <c r="K237" i="4"/>
  <c r="H237" i="4"/>
  <c r="N236" i="4"/>
  <c r="K236" i="4"/>
  <c r="H236" i="4"/>
  <c r="N235" i="4"/>
  <c r="K235" i="4"/>
  <c r="H235" i="4"/>
  <c r="N234" i="4"/>
  <c r="K234" i="4"/>
  <c r="H234" i="4"/>
  <c r="N233" i="4"/>
  <c r="K233" i="4"/>
  <c r="H233" i="4"/>
  <c r="N232" i="4"/>
  <c r="K232" i="4"/>
  <c r="H232" i="4"/>
  <c r="N231" i="4"/>
  <c r="K231" i="4"/>
  <c r="H231" i="4"/>
  <c r="N230" i="4"/>
  <c r="K230" i="4"/>
  <c r="H230" i="4"/>
  <c r="N229" i="4"/>
  <c r="K229" i="4"/>
  <c r="H229" i="4"/>
  <c r="N228" i="4"/>
  <c r="K228" i="4"/>
  <c r="H228" i="4"/>
  <c r="N227" i="4"/>
  <c r="K227" i="4"/>
  <c r="H227" i="4"/>
  <c r="N226" i="4"/>
  <c r="K226" i="4"/>
  <c r="H226" i="4"/>
  <c r="N225" i="4"/>
  <c r="K225" i="4"/>
  <c r="H225" i="4"/>
  <c r="N224" i="4"/>
  <c r="K224" i="4"/>
  <c r="H224" i="4"/>
  <c r="N223" i="4"/>
  <c r="K223" i="4"/>
  <c r="H223" i="4"/>
  <c r="N222" i="4"/>
  <c r="K222" i="4"/>
  <c r="H222" i="4"/>
  <c r="N221" i="4"/>
  <c r="K221" i="4"/>
  <c r="H221" i="4"/>
  <c r="N220" i="4"/>
  <c r="K220" i="4"/>
  <c r="H220" i="4"/>
  <c r="N219" i="4"/>
  <c r="K219" i="4"/>
  <c r="H219" i="4"/>
  <c r="N218" i="4"/>
  <c r="K218" i="4"/>
  <c r="H218" i="4"/>
  <c r="N217" i="4"/>
  <c r="K217" i="4"/>
  <c r="H217" i="4"/>
  <c r="N216" i="4"/>
  <c r="K216" i="4"/>
  <c r="H216" i="4"/>
  <c r="N215" i="4"/>
  <c r="K215" i="4"/>
  <c r="H215" i="4"/>
  <c r="N214" i="4"/>
  <c r="K214" i="4"/>
  <c r="H214" i="4"/>
  <c r="N213" i="4"/>
  <c r="K213" i="4"/>
  <c r="H213" i="4"/>
  <c r="N212" i="4"/>
  <c r="K212" i="4"/>
  <c r="H212" i="4"/>
  <c r="N211" i="4"/>
  <c r="K211" i="4"/>
  <c r="H211" i="4"/>
  <c r="N210" i="4"/>
  <c r="K210" i="4"/>
  <c r="H210" i="4"/>
  <c r="N209" i="4"/>
  <c r="K209" i="4"/>
  <c r="H209" i="4"/>
  <c r="N208" i="4"/>
  <c r="K208" i="4"/>
  <c r="H208" i="4"/>
  <c r="N207" i="4"/>
  <c r="K207" i="4"/>
  <c r="H207" i="4"/>
  <c r="N206" i="4"/>
  <c r="K206" i="4"/>
  <c r="H206" i="4"/>
  <c r="N205" i="4"/>
  <c r="K205" i="4"/>
  <c r="H205" i="4"/>
  <c r="N204" i="4"/>
  <c r="K204" i="4"/>
  <c r="H204" i="4"/>
  <c r="N203" i="4"/>
  <c r="K203" i="4"/>
  <c r="H203" i="4"/>
  <c r="N202" i="4"/>
  <c r="K202" i="4"/>
  <c r="H202" i="4"/>
  <c r="N201" i="4"/>
  <c r="K201" i="4"/>
  <c r="H201" i="4"/>
  <c r="N200" i="4"/>
  <c r="K200" i="4"/>
  <c r="H200" i="4"/>
  <c r="N199" i="4"/>
  <c r="K199" i="4"/>
  <c r="H199" i="4"/>
  <c r="N198" i="4"/>
  <c r="K198" i="4"/>
  <c r="H198" i="4"/>
  <c r="N197" i="4"/>
  <c r="K197" i="4"/>
  <c r="H197" i="4"/>
  <c r="N196" i="4"/>
  <c r="K196" i="4"/>
  <c r="H196" i="4"/>
  <c r="N195" i="4"/>
  <c r="K195" i="4"/>
  <c r="H195" i="4"/>
  <c r="N194" i="4"/>
  <c r="K194" i="4"/>
  <c r="H194" i="4"/>
  <c r="N193" i="4"/>
  <c r="K193" i="4"/>
  <c r="H193" i="4"/>
  <c r="N192" i="4"/>
  <c r="K192" i="4"/>
  <c r="H192" i="4"/>
  <c r="N191" i="4"/>
  <c r="K191" i="4"/>
  <c r="H191" i="4"/>
  <c r="N190" i="4"/>
  <c r="K190" i="4"/>
  <c r="H190" i="4"/>
  <c r="N189" i="4"/>
  <c r="K189" i="4"/>
  <c r="H189" i="4"/>
  <c r="N188" i="4"/>
  <c r="K188" i="4"/>
  <c r="H188" i="4"/>
  <c r="N187" i="4"/>
  <c r="K187" i="4"/>
  <c r="H187" i="4"/>
  <c r="N186" i="4"/>
  <c r="K186" i="4"/>
  <c r="H186" i="4"/>
  <c r="N185" i="4"/>
  <c r="K185" i="4"/>
  <c r="H185" i="4"/>
  <c r="N184" i="4"/>
  <c r="K184" i="4"/>
  <c r="H184" i="4"/>
  <c r="N183" i="4"/>
  <c r="K183" i="4"/>
  <c r="H183" i="4"/>
  <c r="N182" i="4"/>
  <c r="K182" i="4"/>
  <c r="H182" i="4"/>
  <c r="N181" i="4"/>
  <c r="K181" i="4"/>
  <c r="H181" i="4"/>
  <c r="N180" i="4"/>
  <c r="K180" i="4"/>
  <c r="H180" i="4"/>
  <c r="N179" i="4"/>
  <c r="K179" i="4"/>
  <c r="H179" i="4"/>
  <c r="N178" i="4"/>
  <c r="K178" i="4"/>
  <c r="H178" i="4"/>
  <c r="N177" i="4"/>
  <c r="K177" i="4"/>
  <c r="H177" i="4"/>
  <c r="N176" i="4"/>
  <c r="K176" i="4"/>
  <c r="H176" i="4"/>
  <c r="N175" i="4"/>
  <c r="K175" i="4"/>
  <c r="H175" i="4"/>
  <c r="N174" i="4"/>
  <c r="K174" i="4"/>
  <c r="H174" i="4"/>
  <c r="N173" i="4"/>
  <c r="K173" i="4"/>
  <c r="H173" i="4"/>
  <c r="N172" i="4"/>
  <c r="K172" i="4"/>
  <c r="H172" i="4"/>
  <c r="N171" i="4"/>
  <c r="K171" i="4"/>
  <c r="H171" i="4"/>
  <c r="N170" i="4"/>
  <c r="K170" i="4"/>
  <c r="H170" i="4"/>
  <c r="N169" i="4"/>
  <c r="K169" i="4"/>
  <c r="H169" i="4"/>
  <c r="N168" i="4"/>
  <c r="K168" i="4"/>
  <c r="H168" i="4"/>
  <c r="N167" i="4"/>
  <c r="K167" i="4"/>
  <c r="H167" i="4"/>
  <c r="N166" i="4"/>
  <c r="K166" i="4"/>
  <c r="H166" i="4"/>
  <c r="N165" i="4"/>
  <c r="K165" i="4"/>
  <c r="H165" i="4"/>
  <c r="N164" i="4"/>
  <c r="K164" i="4"/>
  <c r="H164" i="4"/>
  <c r="N163" i="4"/>
  <c r="K163" i="4"/>
  <c r="H163" i="4"/>
  <c r="N162" i="4"/>
  <c r="K162" i="4"/>
  <c r="H162" i="4"/>
  <c r="N161" i="4"/>
  <c r="K161" i="4"/>
  <c r="H161" i="4"/>
  <c r="N160" i="4"/>
  <c r="K160" i="4"/>
  <c r="H160" i="4"/>
  <c r="N159" i="4"/>
  <c r="K159" i="4"/>
  <c r="H159" i="4"/>
  <c r="N158" i="4"/>
  <c r="K158" i="4"/>
  <c r="H158" i="4"/>
  <c r="N157" i="4"/>
  <c r="K157" i="4"/>
  <c r="H157" i="4"/>
  <c r="N156" i="4"/>
  <c r="K156" i="4"/>
  <c r="H156" i="4"/>
  <c r="N155" i="4"/>
  <c r="K155" i="4"/>
  <c r="H155" i="4"/>
  <c r="N154" i="4"/>
  <c r="K154" i="4"/>
  <c r="H154" i="4"/>
  <c r="N153" i="4"/>
  <c r="K153" i="4"/>
  <c r="H153" i="4"/>
  <c r="N152" i="4"/>
  <c r="K152" i="4"/>
  <c r="H152" i="4"/>
  <c r="N151" i="4"/>
  <c r="K151" i="4"/>
  <c r="H151" i="4"/>
  <c r="N150" i="4"/>
  <c r="K150" i="4"/>
  <c r="H150" i="4"/>
  <c r="N149" i="4"/>
  <c r="K149" i="4"/>
  <c r="H149" i="4"/>
  <c r="N148" i="4"/>
  <c r="K148" i="4"/>
  <c r="H148" i="4"/>
  <c r="N147" i="4"/>
  <c r="K147" i="4"/>
  <c r="H147" i="4"/>
  <c r="N146" i="4"/>
  <c r="K146" i="4"/>
  <c r="H146" i="4"/>
  <c r="N145" i="4"/>
  <c r="K145" i="4"/>
  <c r="H145" i="4"/>
  <c r="N144" i="4"/>
  <c r="K144" i="4"/>
  <c r="H144" i="4"/>
  <c r="N143" i="4"/>
  <c r="K143" i="4"/>
  <c r="H143" i="4"/>
  <c r="N142" i="4"/>
  <c r="K142" i="4"/>
  <c r="H142" i="4"/>
  <c r="N141" i="4"/>
  <c r="K141" i="4"/>
  <c r="H141" i="4"/>
  <c r="N140" i="4"/>
  <c r="K140" i="4"/>
  <c r="H140" i="4"/>
  <c r="N139" i="4"/>
  <c r="K139" i="4"/>
  <c r="H139" i="4"/>
  <c r="N138" i="4"/>
  <c r="K138" i="4"/>
  <c r="H138" i="4"/>
  <c r="N137" i="4"/>
  <c r="K137" i="4"/>
  <c r="H137" i="4"/>
  <c r="N136" i="4"/>
  <c r="K136" i="4"/>
  <c r="H136" i="4"/>
  <c r="N135" i="4"/>
  <c r="K135" i="4"/>
  <c r="H135" i="4"/>
  <c r="N134" i="4"/>
  <c r="K134" i="4"/>
  <c r="H134" i="4"/>
  <c r="N133" i="4"/>
  <c r="K133" i="4"/>
  <c r="H133" i="4"/>
  <c r="N132" i="4"/>
  <c r="K132" i="4"/>
  <c r="H132" i="4"/>
  <c r="N131" i="4"/>
  <c r="K131" i="4"/>
  <c r="H131" i="4"/>
  <c r="N130" i="4"/>
  <c r="K130" i="4"/>
  <c r="H130" i="4"/>
  <c r="N129" i="4"/>
  <c r="K129" i="4"/>
  <c r="H129" i="4"/>
  <c r="N128" i="4"/>
  <c r="K128" i="4"/>
  <c r="H128" i="4"/>
  <c r="N127" i="4"/>
  <c r="K127" i="4"/>
  <c r="H127" i="4"/>
  <c r="N126" i="4"/>
  <c r="K126" i="4"/>
  <c r="H126" i="4"/>
  <c r="N125" i="4"/>
  <c r="K125" i="4"/>
  <c r="H125" i="4"/>
  <c r="N124" i="4"/>
  <c r="K124" i="4"/>
  <c r="H124" i="4"/>
  <c r="N123" i="4"/>
  <c r="K123" i="4"/>
  <c r="H123" i="4"/>
  <c r="N122" i="4"/>
  <c r="K122" i="4"/>
  <c r="H122" i="4"/>
  <c r="N121" i="4"/>
  <c r="K121" i="4"/>
  <c r="H121" i="4"/>
  <c r="N120" i="4"/>
  <c r="K120" i="4"/>
  <c r="H120" i="4"/>
  <c r="N119" i="4"/>
  <c r="K119" i="4"/>
  <c r="H119" i="4"/>
  <c r="N118" i="4"/>
  <c r="K118" i="4"/>
  <c r="H118" i="4"/>
  <c r="N117" i="4"/>
  <c r="K117" i="4"/>
  <c r="H117" i="4"/>
  <c r="N116" i="4"/>
  <c r="K116" i="4"/>
  <c r="H116" i="4"/>
  <c r="N115" i="4"/>
  <c r="K115" i="4"/>
  <c r="H115" i="4"/>
  <c r="N114" i="4"/>
  <c r="K114" i="4"/>
  <c r="H114" i="4"/>
  <c r="N113" i="4"/>
  <c r="K113" i="4"/>
  <c r="H113" i="4"/>
  <c r="N112" i="4"/>
  <c r="K112" i="4"/>
  <c r="H112" i="4"/>
  <c r="N111" i="4"/>
  <c r="K111" i="4"/>
  <c r="H111" i="4"/>
  <c r="N110" i="4"/>
  <c r="K110" i="4"/>
  <c r="H110" i="4"/>
  <c r="N109" i="4"/>
  <c r="K109" i="4"/>
  <c r="H109" i="4"/>
  <c r="N108" i="4"/>
  <c r="K108" i="4"/>
  <c r="H108" i="4"/>
  <c r="N107" i="4"/>
  <c r="K107" i="4"/>
  <c r="H107" i="4"/>
  <c r="N106" i="4"/>
  <c r="K106" i="4"/>
  <c r="H106" i="4"/>
  <c r="N105" i="4"/>
  <c r="K105" i="4"/>
  <c r="H105" i="4"/>
  <c r="N104" i="4"/>
  <c r="K104" i="4"/>
  <c r="H104" i="4"/>
  <c r="N103" i="4"/>
  <c r="K103" i="4"/>
  <c r="H103" i="4"/>
  <c r="N102" i="4"/>
  <c r="K102" i="4"/>
  <c r="H102" i="4"/>
  <c r="N101" i="4"/>
  <c r="K101" i="4"/>
  <c r="H101" i="4"/>
  <c r="N100" i="4"/>
  <c r="K100" i="4"/>
  <c r="H100" i="4"/>
  <c r="N99" i="4"/>
  <c r="K99" i="4"/>
  <c r="H99" i="4"/>
  <c r="N98" i="4"/>
  <c r="K98" i="4"/>
  <c r="H98" i="4"/>
  <c r="N97" i="4"/>
  <c r="K97" i="4"/>
  <c r="H97" i="4"/>
  <c r="N96" i="4"/>
  <c r="K96" i="4"/>
  <c r="H96" i="4"/>
  <c r="N95" i="4"/>
  <c r="K95" i="4"/>
  <c r="H95" i="4"/>
  <c r="N94" i="4"/>
  <c r="K94" i="4"/>
  <c r="H94" i="4"/>
  <c r="N93" i="4"/>
  <c r="K93" i="4"/>
  <c r="H93" i="4"/>
  <c r="N92" i="4"/>
  <c r="K92" i="4"/>
  <c r="H92" i="4"/>
  <c r="N91" i="4"/>
  <c r="K91" i="4"/>
  <c r="H91" i="4"/>
  <c r="N90" i="4"/>
  <c r="K90" i="4"/>
  <c r="H90" i="4"/>
  <c r="N89" i="4"/>
  <c r="K89" i="4"/>
  <c r="H89" i="4"/>
  <c r="N88" i="4"/>
  <c r="K88" i="4"/>
  <c r="H88" i="4"/>
  <c r="N87" i="4"/>
  <c r="K87" i="4"/>
  <c r="H87" i="4"/>
  <c r="N86" i="4"/>
  <c r="K86" i="4"/>
  <c r="H86" i="4"/>
  <c r="N85" i="4"/>
  <c r="K85" i="4"/>
  <c r="H85" i="4"/>
  <c r="N84" i="4"/>
  <c r="K84" i="4"/>
  <c r="H84" i="4"/>
  <c r="N83" i="4"/>
  <c r="K83" i="4"/>
  <c r="H83" i="4"/>
  <c r="N82" i="4"/>
  <c r="K82" i="4"/>
  <c r="H82" i="4"/>
  <c r="N81" i="4"/>
  <c r="K81" i="4"/>
  <c r="H81" i="4"/>
  <c r="N80" i="4"/>
  <c r="K80" i="4"/>
  <c r="H80" i="4"/>
  <c r="N79" i="4"/>
  <c r="K79" i="4"/>
  <c r="H79" i="4"/>
  <c r="N78" i="4"/>
  <c r="K78" i="4"/>
  <c r="H78" i="4"/>
  <c r="N77" i="4"/>
  <c r="K77" i="4"/>
  <c r="H77" i="4"/>
  <c r="N76" i="4"/>
  <c r="K76" i="4"/>
  <c r="H76" i="4"/>
  <c r="N75" i="4"/>
  <c r="K75" i="4"/>
  <c r="H75" i="4"/>
  <c r="N74" i="4"/>
  <c r="K74" i="4"/>
  <c r="H74" i="4"/>
  <c r="N73" i="4"/>
  <c r="K73" i="4"/>
  <c r="H73" i="4"/>
  <c r="N72" i="4"/>
  <c r="K72" i="4"/>
  <c r="H72" i="4"/>
  <c r="N71" i="4"/>
  <c r="K71" i="4"/>
  <c r="H71" i="4"/>
  <c r="N70" i="4"/>
  <c r="K70" i="4"/>
  <c r="H70" i="4"/>
  <c r="N69" i="4"/>
  <c r="K69" i="4"/>
  <c r="H69" i="4"/>
  <c r="N68" i="4"/>
  <c r="K68" i="4"/>
  <c r="H68" i="4"/>
  <c r="N67" i="4"/>
  <c r="K67" i="4"/>
  <c r="H67" i="4"/>
  <c r="N66" i="4"/>
  <c r="K66" i="4"/>
  <c r="H66" i="4"/>
  <c r="N65" i="4"/>
  <c r="K65" i="4"/>
  <c r="H65" i="4"/>
  <c r="N64" i="4"/>
  <c r="K64" i="4"/>
  <c r="H64" i="4"/>
  <c r="N63" i="4"/>
  <c r="K63" i="4"/>
  <c r="H63" i="4"/>
  <c r="N62" i="4"/>
  <c r="K62" i="4"/>
  <c r="H62" i="4"/>
  <c r="N61" i="4"/>
  <c r="K61" i="4"/>
  <c r="H61" i="4"/>
  <c r="N60" i="4"/>
  <c r="K60" i="4"/>
  <c r="H60" i="4"/>
  <c r="N59" i="4"/>
  <c r="K59" i="4"/>
  <c r="H59" i="4"/>
  <c r="N58" i="4"/>
  <c r="K58" i="4"/>
  <c r="H58" i="4"/>
  <c r="N57" i="4"/>
  <c r="K57" i="4"/>
  <c r="H57" i="4"/>
  <c r="N56" i="4"/>
  <c r="K56" i="4"/>
  <c r="H56" i="4"/>
  <c r="N55" i="4"/>
  <c r="K55" i="4"/>
  <c r="H55" i="4"/>
  <c r="N54" i="4"/>
  <c r="K54" i="4"/>
  <c r="H54" i="4"/>
  <c r="N53" i="4"/>
  <c r="K53" i="4"/>
  <c r="H53" i="4"/>
  <c r="N52" i="4"/>
  <c r="K52" i="4"/>
  <c r="H52" i="4"/>
  <c r="N51" i="4"/>
  <c r="K51" i="4"/>
  <c r="H51" i="4"/>
  <c r="N50" i="4"/>
  <c r="K50" i="4"/>
  <c r="H50" i="4"/>
  <c r="N49" i="4"/>
  <c r="K49" i="4"/>
  <c r="H49" i="4"/>
  <c r="N48" i="4"/>
  <c r="K48" i="4"/>
  <c r="H48" i="4"/>
  <c r="N47" i="4"/>
  <c r="K47" i="4"/>
  <c r="H47" i="4"/>
  <c r="N46" i="4"/>
  <c r="K46" i="4"/>
  <c r="H46" i="4"/>
  <c r="N45" i="4"/>
  <c r="K45" i="4"/>
  <c r="H45" i="4"/>
  <c r="N44" i="4"/>
  <c r="K44" i="4"/>
  <c r="H44" i="4"/>
  <c r="N43" i="4"/>
  <c r="K43" i="4"/>
  <c r="H43" i="4"/>
  <c r="N42" i="4"/>
  <c r="K42" i="4"/>
  <c r="H42" i="4"/>
  <c r="N41" i="4"/>
  <c r="K41" i="4"/>
  <c r="H41" i="4"/>
  <c r="N40" i="4"/>
  <c r="K40" i="4"/>
  <c r="H40" i="4"/>
  <c r="N39" i="4"/>
  <c r="K39" i="4"/>
  <c r="H39" i="4"/>
  <c r="N38" i="4"/>
  <c r="K38" i="4"/>
  <c r="H38" i="4"/>
  <c r="N37" i="4"/>
  <c r="K37" i="4"/>
  <c r="H37" i="4"/>
  <c r="N36" i="4"/>
  <c r="K36" i="4"/>
  <c r="H36" i="4"/>
  <c r="N35" i="4"/>
  <c r="K35" i="4"/>
  <c r="H35" i="4"/>
  <c r="N34" i="4"/>
  <c r="K34" i="4"/>
  <c r="H34" i="4"/>
  <c r="N33" i="4"/>
  <c r="K33" i="4"/>
  <c r="H33" i="4"/>
  <c r="N32" i="4"/>
  <c r="K32" i="4"/>
  <c r="H32" i="4"/>
  <c r="N31" i="4"/>
  <c r="K31" i="4"/>
  <c r="H31" i="4"/>
  <c r="N30" i="4"/>
  <c r="K30" i="4"/>
  <c r="H30" i="4"/>
  <c r="N29" i="4"/>
  <c r="K29" i="4"/>
  <c r="H29" i="4"/>
  <c r="N28" i="4"/>
  <c r="K28" i="4"/>
  <c r="H28" i="4"/>
  <c r="N27" i="4"/>
  <c r="K27" i="4"/>
  <c r="H27" i="4"/>
  <c r="N26" i="4"/>
  <c r="K26" i="4"/>
  <c r="H26" i="4"/>
  <c r="N25" i="4"/>
  <c r="K25" i="4"/>
  <c r="H25" i="4"/>
  <c r="N24" i="4"/>
  <c r="K24" i="4"/>
  <c r="H24" i="4"/>
  <c r="N23" i="4"/>
  <c r="K23" i="4"/>
  <c r="H23" i="4"/>
  <c r="N22" i="4"/>
  <c r="K22" i="4"/>
  <c r="H22" i="4"/>
  <c r="N21" i="4"/>
  <c r="K21" i="4"/>
  <c r="H21" i="4"/>
  <c r="N20" i="4"/>
  <c r="K20" i="4"/>
  <c r="H20" i="4"/>
  <c r="N19" i="4"/>
  <c r="K19" i="4"/>
  <c r="H19" i="4"/>
  <c r="N18" i="4"/>
  <c r="K18" i="4"/>
  <c r="H18" i="4"/>
  <c r="H7" i="4" s="1"/>
  <c r="N17" i="4"/>
  <c r="K17" i="4"/>
  <c r="H17" i="4"/>
  <c r="N16" i="4"/>
  <c r="K16" i="4"/>
  <c r="H16" i="4"/>
  <c r="N15" i="4"/>
  <c r="K15" i="4"/>
  <c r="H15" i="4"/>
  <c r="N14" i="4"/>
  <c r="K14" i="4"/>
  <c r="N13" i="4"/>
  <c r="N12" i="4" s="1"/>
  <c r="D12" i="4" s="1"/>
  <c r="K13" i="4"/>
  <c r="J10" i="4"/>
  <c r="F9" i="4"/>
  <c r="E9" i="4"/>
  <c r="K8" i="4"/>
  <c r="I8" i="4"/>
  <c r="J9" i="4" s="1"/>
  <c r="G8" i="4"/>
  <c r="H9" i="4" s="1"/>
  <c r="C8" i="4"/>
  <c r="B8" i="4"/>
  <c r="J7" i="4"/>
  <c r="B7" i="4"/>
  <c r="B6" i="4"/>
  <c r="B5" i="4"/>
  <c r="B4" i="4"/>
  <c r="K10" i="4" s="1"/>
  <c r="C2" i="4"/>
  <c r="B10" i="4" s="1"/>
  <c r="K1" i="4"/>
  <c r="AP30" i="6" l="1"/>
  <c r="C7" i="1" s="1"/>
  <c r="AP35" i="6"/>
  <c r="C8" i="1" s="1"/>
  <c r="AP82" i="6"/>
  <c r="AP103" i="6"/>
  <c r="AP57" i="6"/>
  <c r="AP116" i="6"/>
  <c r="AP97" i="6"/>
  <c r="AP136" i="6"/>
  <c r="AP131" i="6"/>
  <c r="AP48" i="6"/>
  <c r="C9" i="1" s="1"/>
  <c r="AP124" i="6"/>
  <c r="BB144" i="6"/>
  <c r="AW144" i="6"/>
  <c r="BA144" i="6" s="1"/>
  <c r="AU145" i="6"/>
  <c r="BC143" i="6"/>
  <c r="AU143" i="6"/>
  <c r="D5" i="5"/>
  <c r="D9" i="5" s="1"/>
  <c r="D3" i="5"/>
  <c r="D7" i="5" s="1"/>
  <c r="D5" i="4"/>
  <c r="D9" i="4" s="1"/>
  <c r="D3" i="4"/>
  <c r="D7" i="4" s="1"/>
  <c r="E44" i="1"/>
  <c r="D42" i="1"/>
  <c r="E35" i="1"/>
  <c r="C31" i="1"/>
  <c r="E25" i="1"/>
  <c r="E26" i="1"/>
  <c r="E27" i="1"/>
  <c r="E28" i="1"/>
  <c r="E29" i="1"/>
  <c r="E30" i="1"/>
  <c r="E24" i="1"/>
  <c r="E20" i="1"/>
  <c r="D21" i="1"/>
  <c r="C42" i="1"/>
  <c r="E41" i="1"/>
  <c r="E40" i="1"/>
  <c r="E39" i="1"/>
  <c r="E38" i="1"/>
  <c r="AU142" i="6" l="1"/>
  <c r="BB142" i="6" s="1"/>
  <c r="BB145" i="6"/>
  <c r="AW145" i="6"/>
  <c r="BA145" i="6" s="1"/>
  <c r="BB143" i="6"/>
  <c r="BF143" i="6"/>
  <c r="AW143" i="6"/>
  <c r="BA143" i="6" s="1"/>
  <c r="E42" i="1"/>
  <c r="E31" i="1"/>
  <c r="AW142" i="6" l="1"/>
  <c r="BA142" i="6" s="1"/>
  <c r="D31" i="1"/>
  <c r="D33" i="1" s="1"/>
  <c r="E15" i="1" l="1"/>
  <c r="E17" i="1"/>
  <c r="C21" i="1"/>
  <c r="C33" i="1" s="1"/>
  <c r="C46" i="1" s="1"/>
  <c r="E18" i="1"/>
  <c r="E19" i="1"/>
  <c r="E16" i="1"/>
  <c r="E14" i="1"/>
  <c r="E13" i="1" l="1"/>
  <c r="E8" i="1"/>
  <c r="E11" i="1"/>
  <c r="E9" i="1"/>
  <c r="E7" i="1" l="1"/>
  <c r="D46" i="1" l="1"/>
  <c r="E10" i="1"/>
  <c r="E21" i="1" s="1"/>
  <c r="E33" i="1" s="1"/>
  <c r="E46" i="1" s="1"/>
</calcChain>
</file>

<file path=xl/comments1.xml><?xml version="1.0" encoding="utf-8"?>
<comments xmlns="http://schemas.openxmlformats.org/spreadsheetml/2006/main">
  <authors>
    <author>Jiří Pelc</author>
    <author>Hanáková Hana Ing.</author>
    <author>Hanáková Hana</author>
  </authors>
  <commentList>
    <comment ref="A12"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3"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4"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5"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6"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7"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8"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9"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20"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21"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22"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23"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24"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25"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26"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27"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28"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29"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30"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31"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32"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33"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34"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35"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36"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37"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38"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39"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40"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41"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42"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43"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44"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45"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46"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47"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48"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49"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50"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51"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52"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53"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54"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55"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56"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57"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58"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59"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60"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61"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62"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63"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64"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65"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66"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67"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68"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69"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70"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71"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72"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73"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74"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C74" authorId="1" shapeId="0">
      <text>
        <r>
          <rPr>
            <b/>
            <sz val="9"/>
            <color indexed="81"/>
            <rFont val="Tahoma"/>
            <family val="2"/>
            <charset val="238"/>
          </rPr>
          <t>Hanáková Hana Ing.:</t>
        </r>
        <r>
          <rPr>
            <sz val="9"/>
            <color indexed="81"/>
            <rFont val="Tahoma"/>
            <family val="2"/>
            <charset val="238"/>
          </rPr>
          <t xml:space="preserve">
ev. km 27,952
</t>
        </r>
      </text>
    </comment>
    <comment ref="A75"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76"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77"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78"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79"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C79" authorId="1" shapeId="0">
      <text>
        <r>
          <rPr>
            <b/>
            <sz val="9"/>
            <color indexed="81"/>
            <rFont val="Tahoma"/>
            <family val="2"/>
            <charset val="238"/>
          </rPr>
          <t>Hanáková Hana Ing.:</t>
        </r>
        <r>
          <rPr>
            <sz val="9"/>
            <color indexed="81"/>
            <rFont val="Tahoma"/>
            <family val="2"/>
            <charset val="238"/>
          </rPr>
          <t xml:space="preserve">
ev. km 15,993
</t>
        </r>
      </text>
    </comment>
    <comment ref="A80"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81"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C81" authorId="1" shapeId="0">
      <text>
        <r>
          <rPr>
            <b/>
            <sz val="9"/>
            <color indexed="81"/>
            <rFont val="Tahoma"/>
            <family val="2"/>
            <charset val="238"/>
          </rPr>
          <t>Hanáková Hana Ing.:</t>
        </r>
        <r>
          <rPr>
            <sz val="9"/>
            <color indexed="81"/>
            <rFont val="Tahoma"/>
            <family val="2"/>
            <charset val="238"/>
          </rPr>
          <t xml:space="preserve">
ev. km 27,952
</t>
        </r>
      </text>
    </comment>
    <comment ref="A82"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83"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84"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C84" authorId="1" shapeId="0">
      <text>
        <r>
          <rPr>
            <b/>
            <sz val="9"/>
            <color indexed="81"/>
            <rFont val="Tahoma"/>
            <family val="2"/>
            <charset val="238"/>
          </rPr>
          <t>Hanáková Hana Ing.:</t>
        </r>
        <r>
          <rPr>
            <sz val="9"/>
            <color indexed="81"/>
            <rFont val="Tahoma"/>
            <family val="2"/>
            <charset val="238"/>
          </rPr>
          <t xml:space="preserve">
ev. km 28,278
</t>
        </r>
      </text>
    </comment>
    <comment ref="A85"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C85" authorId="1" shapeId="0">
      <text>
        <r>
          <rPr>
            <b/>
            <sz val="9"/>
            <color indexed="81"/>
            <rFont val="Tahoma"/>
            <family val="2"/>
            <charset val="238"/>
          </rPr>
          <t>Hanáková Hana Ing.:</t>
        </r>
        <r>
          <rPr>
            <sz val="9"/>
            <color indexed="81"/>
            <rFont val="Tahoma"/>
            <family val="2"/>
            <charset val="238"/>
          </rPr>
          <t xml:space="preserve">
podchod (průchod)</t>
        </r>
      </text>
    </comment>
    <comment ref="A86"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C86" authorId="1" shapeId="0">
      <text>
        <r>
          <rPr>
            <b/>
            <sz val="9"/>
            <color indexed="81"/>
            <rFont val="Tahoma"/>
            <family val="2"/>
            <charset val="238"/>
          </rPr>
          <t>Hanáková Hana Ing.:</t>
        </r>
        <r>
          <rPr>
            <sz val="9"/>
            <color indexed="81"/>
            <rFont val="Tahoma"/>
            <family val="2"/>
            <charset val="238"/>
          </rPr>
          <t xml:space="preserve">
ev. km 28,810</t>
        </r>
      </text>
    </comment>
    <comment ref="A87"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C87" authorId="1" shapeId="0">
      <text>
        <r>
          <rPr>
            <b/>
            <sz val="9"/>
            <color indexed="81"/>
            <rFont val="Tahoma"/>
            <family val="2"/>
            <charset val="238"/>
          </rPr>
          <t>Hanáková Hana Ing.:</t>
        </r>
        <r>
          <rPr>
            <sz val="9"/>
            <color indexed="81"/>
            <rFont val="Tahoma"/>
            <family val="2"/>
            <charset val="238"/>
          </rPr>
          <t xml:space="preserve">
ev. km 29,474</t>
        </r>
      </text>
    </comment>
    <comment ref="A88"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89"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C89" authorId="1" shapeId="0">
      <text>
        <r>
          <rPr>
            <b/>
            <sz val="9"/>
            <color indexed="81"/>
            <rFont val="Tahoma"/>
            <family val="2"/>
            <charset val="238"/>
          </rPr>
          <t>Hanáková Hana Ing.:</t>
        </r>
        <r>
          <rPr>
            <sz val="9"/>
            <color indexed="81"/>
            <rFont val="Tahoma"/>
            <family val="2"/>
            <charset val="238"/>
          </rPr>
          <t xml:space="preserve">
ev. km 30,005</t>
        </r>
      </text>
    </comment>
    <comment ref="A90"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C90" authorId="1" shapeId="0">
      <text>
        <r>
          <rPr>
            <b/>
            <sz val="9"/>
            <color indexed="81"/>
            <rFont val="Tahoma"/>
            <family val="2"/>
            <charset val="238"/>
          </rPr>
          <t>Hanáková Hana Ing.:</t>
        </r>
        <r>
          <rPr>
            <sz val="9"/>
            <color indexed="81"/>
            <rFont val="Tahoma"/>
            <family val="2"/>
            <charset val="238"/>
          </rPr>
          <t xml:space="preserve">
ev. km 30,070</t>
        </r>
      </text>
    </comment>
    <comment ref="A91"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92"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93"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94"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95"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96"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97"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98"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99"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00"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01"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02"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03"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04"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05"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06"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07"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08"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09"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10"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11"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12"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13"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14"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15"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16"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17"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18"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19"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20"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21"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22"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23"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24"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C124" authorId="2" shapeId="0">
      <text>
        <r>
          <rPr>
            <b/>
            <sz val="9"/>
            <color indexed="81"/>
            <rFont val="Tahoma"/>
            <family val="2"/>
            <charset val="238"/>
          </rPr>
          <t>Hanáková Hana:</t>
        </r>
        <r>
          <rPr>
            <sz val="9"/>
            <color indexed="81"/>
            <rFont val="Tahoma"/>
            <family val="2"/>
            <charset val="238"/>
          </rPr>
          <t xml:space="preserve">
západní přivaděč Vyškov</t>
        </r>
      </text>
    </comment>
    <comment ref="A125"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C125" authorId="2" shapeId="0">
      <text>
        <r>
          <rPr>
            <b/>
            <sz val="9"/>
            <color indexed="81"/>
            <rFont val="Tahoma"/>
            <family val="2"/>
            <charset val="238"/>
          </rPr>
          <t>Hanáková Hana:</t>
        </r>
        <r>
          <rPr>
            <sz val="9"/>
            <color indexed="81"/>
            <rFont val="Tahoma"/>
            <family val="2"/>
            <charset val="238"/>
          </rPr>
          <t xml:space="preserve">
náhrada za přejezd
ul. Nosálovská</t>
        </r>
      </text>
    </comment>
    <comment ref="A126"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27"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28"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29"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30"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31"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C131" authorId="2" shapeId="0">
      <text>
        <r>
          <rPr>
            <b/>
            <sz val="9"/>
            <color indexed="81"/>
            <rFont val="Tahoma"/>
            <family val="2"/>
            <charset val="238"/>
          </rPr>
          <t>Hanáková Hana:</t>
        </r>
        <r>
          <rPr>
            <sz val="9"/>
            <color indexed="81"/>
            <rFont val="Tahoma"/>
            <family val="2"/>
            <charset val="238"/>
          </rPr>
          <t xml:space="preserve">
potok Drnůvka</t>
        </r>
      </text>
    </comment>
    <comment ref="A132"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C132" authorId="2" shapeId="0">
      <text>
        <r>
          <rPr>
            <b/>
            <sz val="9"/>
            <color indexed="81"/>
            <rFont val="Tahoma"/>
            <family val="2"/>
            <charset val="238"/>
          </rPr>
          <t>Hanáková Hana:</t>
        </r>
        <r>
          <rPr>
            <sz val="9"/>
            <color indexed="81"/>
            <rFont val="Tahoma"/>
            <family val="2"/>
            <charset val="238"/>
          </rPr>
          <t xml:space="preserve">
doplnit úpravu toku, ev. km 46,056</t>
        </r>
      </text>
    </comment>
    <comment ref="A133"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C133" authorId="2" shapeId="0">
      <text>
        <r>
          <rPr>
            <b/>
            <sz val="9"/>
            <color indexed="81"/>
            <rFont val="Tahoma"/>
            <family val="2"/>
            <charset val="238"/>
          </rPr>
          <t>Hanáková Hana:</t>
        </r>
        <r>
          <rPr>
            <sz val="9"/>
            <color indexed="81"/>
            <rFont val="Tahoma"/>
            <family val="2"/>
            <charset val="238"/>
          </rPr>
          <t xml:space="preserve">
k nemocnici
ev. km 46,497</t>
        </r>
      </text>
    </comment>
    <comment ref="A134"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35"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36"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37"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C137" authorId="1" shapeId="0">
      <text>
        <r>
          <rPr>
            <b/>
            <sz val="9"/>
            <color indexed="81"/>
            <rFont val="Tahoma"/>
            <family val="2"/>
            <charset val="238"/>
          </rPr>
          <t>Hanáková Hana Ing.:</t>
        </r>
        <r>
          <rPr>
            <sz val="9"/>
            <color indexed="81"/>
            <rFont val="Tahoma"/>
            <family val="2"/>
            <charset val="238"/>
          </rPr>
          <t xml:space="preserve">
ev. km 47,212</t>
        </r>
      </text>
    </comment>
    <comment ref="A138"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39"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40"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41"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42"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43"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44"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45"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46"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47"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48"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49"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50"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51"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C151" authorId="1" shapeId="0">
      <text>
        <r>
          <rPr>
            <b/>
            <sz val="9"/>
            <color indexed="81"/>
            <rFont val="Tahoma"/>
            <family val="2"/>
            <charset val="238"/>
          </rPr>
          <t>Hanáková Hana Ing.:</t>
        </r>
        <r>
          <rPr>
            <sz val="9"/>
            <color indexed="81"/>
            <rFont val="Tahoma"/>
            <family val="2"/>
            <charset val="238"/>
          </rPr>
          <t xml:space="preserve">
ev. žkm 40,936</t>
        </r>
      </text>
    </comment>
    <comment ref="A152"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53"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54"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55"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B155" authorId="1" shapeId="0">
      <text>
        <r>
          <rPr>
            <b/>
            <sz val="9"/>
            <color indexed="81"/>
            <rFont val="Tahoma"/>
            <family val="2"/>
            <charset val="238"/>
          </rPr>
          <t>Hanáková Hana Ing.:</t>
        </r>
        <r>
          <rPr>
            <sz val="9"/>
            <color indexed="81"/>
            <rFont val="Tahoma"/>
            <family val="2"/>
            <charset val="238"/>
          </rPr>
          <t xml:space="preserve">
DÚR 2010 - SO 10-19-61</t>
        </r>
      </text>
    </comment>
    <comment ref="A156"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57"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58"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B158" authorId="1" shapeId="0">
      <text>
        <r>
          <rPr>
            <b/>
            <sz val="9"/>
            <color indexed="81"/>
            <rFont val="Tahoma"/>
            <family val="2"/>
            <charset val="238"/>
          </rPr>
          <t>Hanáková Hana Ing.:</t>
        </r>
        <r>
          <rPr>
            <sz val="9"/>
            <color indexed="81"/>
            <rFont val="Tahoma"/>
            <family val="2"/>
            <charset val="238"/>
          </rPr>
          <t xml:space="preserve">
DÚR 2010 - SO 12-19-61</t>
        </r>
      </text>
    </comment>
    <comment ref="C158" authorId="1" shapeId="0">
      <text>
        <r>
          <rPr>
            <b/>
            <sz val="9"/>
            <color indexed="81"/>
            <rFont val="Tahoma"/>
            <family val="2"/>
            <charset val="238"/>
          </rPr>
          <t>Hanáková Hana Ing.:</t>
        </r>
        <r>
          <rPr>
            <sz val="9"/>
            <color indexed="81"/>
            <rFont val="Tahoma"/>
            <family val="2"/>
            <charset val="238"/>
          </rPr>
          <t xml:space="preserve">
koo s komunikací</t>
        </r>
      </text>
    </comment>
    <comment ref="A159"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60"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B160" authorId="1" shapeId="0">
      <text>
        <r>
          <rPr>
            <b/>
            <sz val="9"/>
            <color indexed="81"/>
            <rFont val="Tahoma"/>
            <family val="2"/>
            <charset val="238"/>
          </rPr>
          <t>Hanáková Hana Ing.:</t>
        </r>
        <r>
          <rPr>
            <sz val="9"/>
            <color indexed="81"/>
            <rFont val="Tahoma"/>
            <family val="2"/>
            <charset val="238"/>
          </rPr>
          <t xml:space="preserve">
DÚR 2010 - SO 13-19-62</t>
        </r>
      </text>
    </comment>
    <comment ref="A161"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C161" authorId="1" shapeId="0">
      <text>
        <r>
          <rPr>
            <b/>
            <sz val="9"/>
            <color indexed="81"/>
            <rFont val="Tahoma"/>
            <family val="2"/>
            <charset val="238"/>
          </rPr>
          <t>Hanáková Hana Ing.:</t>
        </r>
        <r>
          <rPr>
            <sz val="9"/>
            <color indexed="81"/>
            <rFont val="Tahoma"/>
            <family val="2"/>
            <charset val="238"/>
          </rPr>
          <t xml:space="preserve">
Habrovanské stěny vč. monitoringu</t>
        </r>
      </text>
    </comment>
    <comment ref="A162"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C162" authorId="1" shapeId="0">
      <text>
        <r>
          <rPr>
            <b/>
            <sz val="9"/>
            <color indexed="81"/>
            <rFont val="Tahoma"/>
            <family val="2"/>
            <charset val="238"/>
          </rPr>
          <t>Hanáková Hana Ing.:</t>
        </r>
        <r>
          <rPr>
            <sz val="9"/>
            <color indexed="81"/>
            <rFont val="Tahoma"/>
            <family val="2"/>
            <charset val="238"/>
          </rPr>
          <t xml:space="preserve">
Komořanské stěny vč. monitoringu</t>
        </r>
      </text>
    </comment>
    <comment ref="A163"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64"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65"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66"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67"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68"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69"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70"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71"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72"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73"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74"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75"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76"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77"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78"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79"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80"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81"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82"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83"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84"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85"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86"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87"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88"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89"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90"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91"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92"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93"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94"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95"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96"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97"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98"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99"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200"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201"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202"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203"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204"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205"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206"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207"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208"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209"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210"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211"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212"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213"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214"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215"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216"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217"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218"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219"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220"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221"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222"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223"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224"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225"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226"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227"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228"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229"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230"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231"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232"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233"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234"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235"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236"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237"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238"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239"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240"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241"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242"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243"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244"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245"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246"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247"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248"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249"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250"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251"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252"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253"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254"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255"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256"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257"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258"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259"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260"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261"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262"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263"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264"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265"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266"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267"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268"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269"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270"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271"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272"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273"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274"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275"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276"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277"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278"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279"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280"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281"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282"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283"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284"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285"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286"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287"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288"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289"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290"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291"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292"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293"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294"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295"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296"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297"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298"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299"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300"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301"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302"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303"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304"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305"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306"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307"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308"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309"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310"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311"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312"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313"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314"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315"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316"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317"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318"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319"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320"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321"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322"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323"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324"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325"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326"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327"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328"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329"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330"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331"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332"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333"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334"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335"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336"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337"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338"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339"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340"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341"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342"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343"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344"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345"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346"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347"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348"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349"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350"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351"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352"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353"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354"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355"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356"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357"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358"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359"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360"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361"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362"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363"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364"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365"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366"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367"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368"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369"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370"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371"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372"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373"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374"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375"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376"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377"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378"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379"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380"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381"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382"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383"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384"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385"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386"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387"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388"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389"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390"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391"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392"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393"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394"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395"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396"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397"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398"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399"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400"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401"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402"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403"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404"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405"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406"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407"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408"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409"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410"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411"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412"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413"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414"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415"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416"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417"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418"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419"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420"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421"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422"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423"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424"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425"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426"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427"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428"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429"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430"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431"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432"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433"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434"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435"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436"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437"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438"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439"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440"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441"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442"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443"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444"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445"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446"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447"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448"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449"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450"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451"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452"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453"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454"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455"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456"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457"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458"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459"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460"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461"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462"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463"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464"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465"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466"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467"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468"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469"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470"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471"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472"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473"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474"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475"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476"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477"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478"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479"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480"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481"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482"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483"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484"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485"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486"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487"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488"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489"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490"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491"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492"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493"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494"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495"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496"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497"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498"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499"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500"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501"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502"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503"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504"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505"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506"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507"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508"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509"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510"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511"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512"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513"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514"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515"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516"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517"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518"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519"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520"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521"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522"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523"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524"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525"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526"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527"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528"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529"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530"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531"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532"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533"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534"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535"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536"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537"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538"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539"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540"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541"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542"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543"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544"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545"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546"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547"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548"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549"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550"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551"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552"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553"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554"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555"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556"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557"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558"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559"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560"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561"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562"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563"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564"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565"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566"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567"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568"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569"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570"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571"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572"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573"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574"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575"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576"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577"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578"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579"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580"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581"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582"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583"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584"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585"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586"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587"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588"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589"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590"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591"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592"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593"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594"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595"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596"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597"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598"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599"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600"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601"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602"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603"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604"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605"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606"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607"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608"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609"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610"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611"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612"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613"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614"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615"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616"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617"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618"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619"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620"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621"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622"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623"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624"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625"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626"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627"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628"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629"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630"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631"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632"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633"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634"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635"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636"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637"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638"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639"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640"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641"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642"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643"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644"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645"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646"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647"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648"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649"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650"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651"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652"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653"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654"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655"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656"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657"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658"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659"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660"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661"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662"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663"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664"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665"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666"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667"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668"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669"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670"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671"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672"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673"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674"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675"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676"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677"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678"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679"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680"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681"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682"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683"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684"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685"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686"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687"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688"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689"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690"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691"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692"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693"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694"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695"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696"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697"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698"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699"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700"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701"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702"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703"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704"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705"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706"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707"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708"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709"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710"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711"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712"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713"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714"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715"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716"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717"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718"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719"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720"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721"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722"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723"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724"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725"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726"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727"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728"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729"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730"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731"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732"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733"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734"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735"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736"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737"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738"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739"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740"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741"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742"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743"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744"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745"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746"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747"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748"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749"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750"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751"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752"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753"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754"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755"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756"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757"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758"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759"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760"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761"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762"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763"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764"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765"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766"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767"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768"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769"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770"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771"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772"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773"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774"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775"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776"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777"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778"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779"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780"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781"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782"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783"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784"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785"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786"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787"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788"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789"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790"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791"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792"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793"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794"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795"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796"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797"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798"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799"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800"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801"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802"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803"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804"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805"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806"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807"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808"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809"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810"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811"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812"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813"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814"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815"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816"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817"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818"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819"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820"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821"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822"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823"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824"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825"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826"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827"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828"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829"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830"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831"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832"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833"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834"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835"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836"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837"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838"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839"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840"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841"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842"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843"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844"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845"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846"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847"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848"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849"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850"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851"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852"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853"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854"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855"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856"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857"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858"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859"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860"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861"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862"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863"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864"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865"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866"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867"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868"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869"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870"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871"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872"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873"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874"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875"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876"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877"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878"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879"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880"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881"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882"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883"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884"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885"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886"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887"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888"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889"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890"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891"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892"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893"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894"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895"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896"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897"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898"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899"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900"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901"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902"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903"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904"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905"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906"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907"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908"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909"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910"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911"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912"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913"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914"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915"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916"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917"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918"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919"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920"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921"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922"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923"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924"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925"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926"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927"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928"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929"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930"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931"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932"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933"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934"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935"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936"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937"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938"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939"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940"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941"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942"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943"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944"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945"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946"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947"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948"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949"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950"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951"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952"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953"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954"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955"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956"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957"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958"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959"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960"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961"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962"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963"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964"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965"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966"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967"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968"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969"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970"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971"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972"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973"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974"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975"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976"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977"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978"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979"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980"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981"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982"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983"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984"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985"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986"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987"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988"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989"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990"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991"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992"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993"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994"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995"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996"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997"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998"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999"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000"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001"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002"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003"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004"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005"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006"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007"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008"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009"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010"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011"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012"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013"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014"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015"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016"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017"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018"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019"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020"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021"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022"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023"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024"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025"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026"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027"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028"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029"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030"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031"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032"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033"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034"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035"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036"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037"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038"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039"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040"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041"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042"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043"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044"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045"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046"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047"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048"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049"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050"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051"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052"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053"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054"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055"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056"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057"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058"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059"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060"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061"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062"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063"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064"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065"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066"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067"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068"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069"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070"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071"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072"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073"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074"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075"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076"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077"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078"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079"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080"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081"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082"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083"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084"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085"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086"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087"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088"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089"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090"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091"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092"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093"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094"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095"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096"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097"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098"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099"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100"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101"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102"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103"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104"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105"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106"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107"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108"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109"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110"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111"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112"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113"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114"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115"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116"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117"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118"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119"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120"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121"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122"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123"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124"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125"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126"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127"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128"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129"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130"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131"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132"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133"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134"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135"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136"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137"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138"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139"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140"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141"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142"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143"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144"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145"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146"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147"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148"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149"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150"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151"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152"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153"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154"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155"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156"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157"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158"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159"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160"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161"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162"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163"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164"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165"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166"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167"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168"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169"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170"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171"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172"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173"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174"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175"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176"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177"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178"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179"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180"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181"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182"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183"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184"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185"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186"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187"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188"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189"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190"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191"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192"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193"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194"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195"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196"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197"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198"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199"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A1200" authorId="0"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List>
</comments>
</file>

<file path=xl/comments2.xml><?xml version="1.0" encoding="utf-8"?>
<comments xmlns="http://schemas.openxmlformats.org/spreadsheetml/2006/main">
  <authors>
    <author>Jiří Pelc</author>
  </authors>
  <commentList>
    <comment ref="A13"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4"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5"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6"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7"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8"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9"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20"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21"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22"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23"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24"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25"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26"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27"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28"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29"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30"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31"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32"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33"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34"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35"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36"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37"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38"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39"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40"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41"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42"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43"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44"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45"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46"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47"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48"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49"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50"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51"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52"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53"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54"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55"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56"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57"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58"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59"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60"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61"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62"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63"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64"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65"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66"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67"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68"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69"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70"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71"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72"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73"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74"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75"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76"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77"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78"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79"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80"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81"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82"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83"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84"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85"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86"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87"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88"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89"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90"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91"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92"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93"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94"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95"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96"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97"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98"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99"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00"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01"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02"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03"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04"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05"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06"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07"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08"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09"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10"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11"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12"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13"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14"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15"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16"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17"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18"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19"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20"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21"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22"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23"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24"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25"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26"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27"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28"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29"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30"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31"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32"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33"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34"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35"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36"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37"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38"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39"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40"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41"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42"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43"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44"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45"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46"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47"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48"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49"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50"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51"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52"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53"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54"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55"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56"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57"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58"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59"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60"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61"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62"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63"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64"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65"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66"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67"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68"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69"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70"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71"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72"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73"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74"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75"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76"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77"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78"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79"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80"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81"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82"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83"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84"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85"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86"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87"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88"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89"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90"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91"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92"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93"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94"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95"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96"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97"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98"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99"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200"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201"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202"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203"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204"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205"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206"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207"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208"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209"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210"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211"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212"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213"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214"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215"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216"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217"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218"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219"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220"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221"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222"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223"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224"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225"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226"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227"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228"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229"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230"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231"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232"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233"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234"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235"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236"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237"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238"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239"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240"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241"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242"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243"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244"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245"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246"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247"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248"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249"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250"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251"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252"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253"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254"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255"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256"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257"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258"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259"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260"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261"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262"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263"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264"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265"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266"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267"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268"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269"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270"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271"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272"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273"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274"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275"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276"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277"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278"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279"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280"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281"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282"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283"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284"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285"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286"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287"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288"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289"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290"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291"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292"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293"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294"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295"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296"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297"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298"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299"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300"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301"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302"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303"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304"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305"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306"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307"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308"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309"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310"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311"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312"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313"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314"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315"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316"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317"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318"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319"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320"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321"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322"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323"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324"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325"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326"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327"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328"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329"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330"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331"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332"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333"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334"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335"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336"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337"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338"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339"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340"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341"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342"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343"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344"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345"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346"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347"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348"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349"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350"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351"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352"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353"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354"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355"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356"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357"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358"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359"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360"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361"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362"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363"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364"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365"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366"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367"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368"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369"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370"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371"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372"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373"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374"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375"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376"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377"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378"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379"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380"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381"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382"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383"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384"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385"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386"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387"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388"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389"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390"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391"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392"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393"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394"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395"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396"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397"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398"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399"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400"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401"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402"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403"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404"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405"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406"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407"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408"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409"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410"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411"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412"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413"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414"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415"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416"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417"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418"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419"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420"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421"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422"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423"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424"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425"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426"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427"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428"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429"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430"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431"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432"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433"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434"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435"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436"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437"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438"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439"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440"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441"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442"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443"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444"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445"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446"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447"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448"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449"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450"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451"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452"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453"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454"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455"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456"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457"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458"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459"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460"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461"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462"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463"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464"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465"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466"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467"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468"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469"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470"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471"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472"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473"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474"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475"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476"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477"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478"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479"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480"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481"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482"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483"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484"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485"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486"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487"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488"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489"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490"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491"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492"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493"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494"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495"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496"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497"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498"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499"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500"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501"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502"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503"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504"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505"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506"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507"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508"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509"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510"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511"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512"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513"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514"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515"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516"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517"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518"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519"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520"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521"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522"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523"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524"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525"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526"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527"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528"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529"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530"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531"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532"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533"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534"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535"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536"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537"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538"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539"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540"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541"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542"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543"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544"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545"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546"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547"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548"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549"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550"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551"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552"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553"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554"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555"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556"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557"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558"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559"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560"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561"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562"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563"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564"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565"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566"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567"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568"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569"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570"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571"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572"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573"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574"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575"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576"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577"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578"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579"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580"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581"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582"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583"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584"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585"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586"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587"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588"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589"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590"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591"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592"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593"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594"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595"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596"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597"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598"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599"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600"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601"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602"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603"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604"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605"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606"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607"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608"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609"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610"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611"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612"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613"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614"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615"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616"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617"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618"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619"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620"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621"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622"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623"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624"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625"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626"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627"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628"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629"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630"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631"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632"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633"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634"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635"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636"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637"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638"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639"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640"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641"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642"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643"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644"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645"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646"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647"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648"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649"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650"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651"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652"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653"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654"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655"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656"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657"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658"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659"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660"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661"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662"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663"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664"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665"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666"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667"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668"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669"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670"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671"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672"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673"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674"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675"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676"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677"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678"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679"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680"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681"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682"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683"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684"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685"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686"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687"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688"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689"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690"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691"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692"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693"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694"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695"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696"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697"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698"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699"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700"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701"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702"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703"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704"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705"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706"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707"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708"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709"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710"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711"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712"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713"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714"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715"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716"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717"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718"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719"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720"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721"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722"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723"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724"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725"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726"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727"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728"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729"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730"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731"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732"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733"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734"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735"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736"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737"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738"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739"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740"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741"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742"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743"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744"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745"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746"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747"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748"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749"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750"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751"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752"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753"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754"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755"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756"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757"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758"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759"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760"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761"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762"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763"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764"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765"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766"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767"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768"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769"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770"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771"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772"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773"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774"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775"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776"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777"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778"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779"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780"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781"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782"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783"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784"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785"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786"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787"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788"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789"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790"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791"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792"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793"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794"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795"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796"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797"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798"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799"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800"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801"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802"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803"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804"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805"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806"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807"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808"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809"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810"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811"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812"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813"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814"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815"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816"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817"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818"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819"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820"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821"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822"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823"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824"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825"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826"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827"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828"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829"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830"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831"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832"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833"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834"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835"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836"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837"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838"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839"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840"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841"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842"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843"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844"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845"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846"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847"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848"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849"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850"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851"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852"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853"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854"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855"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856"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857"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858"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859"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860"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861"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862"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863"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864"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865"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866"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867"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868"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869"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870"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871"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872"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873"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874"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875"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876"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877"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878"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879"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880"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881"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882"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883"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884"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885"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886"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887"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888"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889"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890"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891"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892"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893"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894"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895"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896"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897"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898"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899"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900"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901"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902"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903"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904"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905"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906"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907"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908"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909"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910"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911"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912"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913"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914"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915"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916"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917"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918"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919"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920"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921"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922"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923"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924"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925"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926"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927"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928"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929"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930"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931"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932"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933"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934"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935"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936"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937"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938"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939"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940"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941"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942"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943"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944"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945"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946"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947"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948"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949"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950"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951"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952"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953"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954"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955"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956"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957"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958"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959"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960"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961"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962"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963"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964"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965"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966"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967"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968"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969"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970"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971"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972"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973"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974"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975"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976"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977"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978"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979"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980"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981"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982"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983"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984"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985"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986"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987"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988"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989"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990"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991"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992"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993"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994"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995"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996"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997"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998"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999"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000"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001"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002"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003"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004"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005"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006"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007"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008"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009"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010"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011"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012"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013"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014"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015"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016"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017"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018"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019"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020"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021"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022"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023"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024"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025"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026"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027"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028"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029"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030"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031"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032"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033"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034"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035"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036"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037"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038"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039"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040"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041"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042"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043"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044"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045"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046"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047"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048"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049"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050"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051"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052"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053"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054"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055"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056"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057"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058"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059"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060"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061"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062"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063"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064"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065"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066"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067"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068"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069"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070"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071"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072"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073"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074"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075"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076"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077"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078"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079"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080"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081"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082"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083"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084"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085"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086"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087"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088"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089"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090"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091"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092"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093"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094"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095"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096"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097"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098"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099"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100"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101"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102"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103"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104"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105"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106"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107"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108"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109"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110"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111"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112"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113"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114"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115"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116"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117"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118"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119"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120"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121"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122"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123"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124"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125"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126"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127"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128"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129"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130"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131"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132"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133"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134"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135"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136"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137"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138"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139"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140"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141"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142"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143"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144"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145"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146"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147"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148"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149"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150"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151"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152"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153"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154"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155"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156"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157"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158"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159"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160"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161"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162"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163"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164"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165"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166"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167"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168"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169"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170"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171"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172"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173"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174"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175"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176"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177"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178"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179"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180"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181"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182"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183"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184"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185"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186"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187"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188"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189"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190"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191"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192"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193"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194"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195"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196"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197"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198"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199"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A1200" authorId="0"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List>
</comments>
</file>

<file path=xl/sharedStrings.xml><?xml version="1.0" encoding="utf-8"?>
<sst xmlns="http://schemas.openxmlformats.org/spreadsheetml/2006/main" count="3123" uniqueCount="1671">
  <si>
    <t>inv. náklady SP  CÚ 2015 v tis. Kč</t>
  </si>
  <si>
    <t>změna
v tis. Kč</t>
  </si>
  <si>
    <t>Zdůvodnění</t>
  </si>
  <si>
    <t>Koleje</t>
  </si>
  <si>
    <t>Pozemní komunikace</t>
  </si>
  <si>
    <t>Tunely</t>
  </si>
  <si>
    <t>Pozemní stavby</t>
  </si>
  <si>
    <t>Trakční vedení</t>
  </si>
  <si>
    <t>Silnoproud</t>
  </si>
  <si>
    <t>Silnoproud - přeložky nn, vn a vvn</t>
  </si>
  <si>
    <t>Zabezpečovací zařízení</t>
  </si>
  <si>
    <t>Mosty, propustky, zdi</t>
  </si>
  <si>
    <t>Sdělovací zařízení, vč. přeložek</t>
  </si>
  <si>
    <t>3. stavba Vyškov-Nezamyslice</t>
  </si>
  <si>
    <t>mosty</t>
  </si>
  <si>
    <t>komunikace</t>
  </si>
  <si>
    <t>pozem</t>
  </si>
  <si>
    <t>zabz</t>
  </si>
  <si>
    <t>sděl</t>
  </si>
  <si>
    <t>silno</t>
  </si>
  <si>
    <t>trakce</t>
  </si>
  <si>
    <t>ingsítě</t>
  </si>
  <si>
    <t>PŮVODNÍ</t>
  </si>
  <si>
    <t>Inženýrské objekty
(voda, plyn, kanalizace)</t>
  </si>
  <si>
    <t>DŘT</t>
  </si>
  <si>
    <t>Ostatní náklady pro zajištění realizace stavby</t>
  </si>
  <si>
    <t>Název části dokumentace/rozpočtu</t>
  </si>
  <si>
    <t>E.1.1, E.1.2, E.1.3</t>
  </si>
  <si>
    <t>Koleje (svršek, spodek, nástupiště, přejezdy)</t>
  </si>
  <si>
    <t>E.1.8</t>
  </si>
  <si>
    <t>E.1.4</t>
  </si>
  <si>
    <t>E.1.7</t>
  </si>
  <si>
    <t>E.1.6</t>
  </si>
  <si>
    <t>Ostatní inženýrské objekty
(hydrotechnické, rekultivace, kácení, náhr. výsadba)</t>
  </si>
  <si>
    <t>E.1.5 (část)</t>
  </si>
  <si>
    <t>E.1.9, E.1.10, E.2, E.3.2</t>
  </si>
  <si>
    <t>E.3.1, E.3.7</t>
  </si>
  <si>
    <t>D.3 (část)</t>
  </si>
  <si>
    <t>D.1</t>
  </si>
  <si>
    <t>D.2, E.1.5 (část)</t>
  </si>
  <si>
    <t>E.3.4, E.3.6, E.3.8, D3 (bez DŘT)</t>
  </si>
  <si>
    <t>Interoperabilita</t>
  </si>
  <si>
    <t>Koordinátor BOZP v realizaci</t>
  </si>
  <si>
    <t>Osvědčení o bezp. před uvedením do provozu</t>
  </si>
  <si>
    <t>Hluková měření pro potřeby realizace</t>
  </si>
  <si>
    <t>Náhrada za omezení hospodaření</t>
  </si>
  <si>
    <t>NAD</t>
  </si>
  <si>
    <t>Příspěvky jiným investorům-Zákon č.458/00 Sb.</t>
  </si>
  <si>
    <t>Celkem ostatní náklady pro zajištění realizace stavby</t>
  </si>
  <si>
    <t>A</t>
  </si>
  <si>
    <t>B.1, B.2</t>
  </si>
  <si>
    <t>B.3, B.4</t>
  </si>
  <si>
    <t>B.6</t>
  </si>
  <si>
    <t>Část dok./rozpočtu</t>
  </si>
  <si>
    <t>Rezerva</t>
  </si>
  <si>
    <t>A.1</t>
  </si>
  <si>
    <t>CELKEM Náklady na realizaci stavby bez rezervy</t>
  </si>
  <si>
    <t>Revize a měření zajišťované investorem</t>
  </si>
  <si>
    <t>B.2.2.3</t>
  </si>
  <si>
    <t>B.3.1</t>
  </si>
  <si>
    <t>B.3.2</t>
  </si>
  <si>
    <t>B.3.3</t>
  </si>
  <si>
    <t>B.3.6</t>
  </si>
  <si>
    <t>B.3.7.1</t>
  </si>
  <si>
    <t>B.3.7.2</t>
  </si>
  <si>
    <t>B.4.1</t>
  </si>
  <si>
    <t>B.7-B.6</t>
  </si>
  <si>
    <t>Realizaci stavby bez rezervy</t>
  </si>
  <si>
    <t>Stavebí část (SO a PS)</t>
  </si>
  <si>
    <t>Celkem náklady na PS a SO</t>
  </si>
  <si>
    <t>B</t>
  </si>
  <si>
    <t>Příprava a celkové zabezpečení stavby</t>
  </si>
  <si>
    <t>A.2</t>
  </si>
  <si>
    <t>Náklady na dokumentaci staveb</t>
  </si>
  <si>
    <t>A.5</t>
  </si>
  <si>
    <t>A.6</t>
  </si>
  <si>
    <t>CELKEM náklady na přípravu a celkové zabezpečení stavby</t>
  </si>
  <si>
    <t>Inflace</t>
  </si>
  <si>
    <t>CIN vč. rezervy (bez DPH)</t>
  </si>
  <si>
    <t xml:space="preserve">Náklady na náhradní autobusovou dopravu nebyly ve SP uvažovány, jelikož dle Směrnice SŽDC č.20/2004 nebyly tyto náklady započítávány do Celkových investičních nákladů (CIN) a nepočítalo s tímto nákladem ani Ekonomické hodnocení. Oproti aktualizované směrnici SŽDC č.20/2017, kde se NAD započítává do Celkových investičních nákladů a Ekonomického hodnocení s tímto nákladem počítá. </t>
  </si>
  <si>
    <t>Výkupy pozemků a nájmy pro účely stavby</t>
  </si>
  <si>
    <t>A.3 + A.4</t>
  </si>
  <si>
    <t>Náklady investorko-inženýrské činnosti ve výstavbě
v SP položka "Technický dozor"</t>
  </si>
  <si>
    <t>V ZP oceněno individuálně dle pokynu objednatele.</t>
  </si>
  <si>
    <t>Jiné náklady přípravy a zabezpečení stavby
v SP položky "Technická asistence, propagace"</t>
  </si>
  <si>
    <t>V SP se neuvažovalo.</t>
  </si>
  <si>
    <t>V SP se neuvažovalo</t>
  </si>
  <si>
    <t>V SP se neuvažovalo.
V ZP se uvažuje v souvislosti na podrobnější rozpracovanost a průzkumy.</t>
  </si>
  <si>
    <t>V roce vydání studie proveditelnosti  (2015) nebylo předepsáno Statním fondem dopravní infrastruktury (SFDI) při odhadu výpočtu budoucí ceny stavebních prací použití celkového inflačního koeficientu , resp. celkový inflační koeficient byl roven 0 % p.a. Oproti tomu v roce 2018 byl SFDI předepsán inflační koeficient 1,3 % p.a. , od roku 2019 je to 2,35 % p.a.
Významnou roli hraje posun termínu realizace uvažovaného v ZP oproti SP.</t>
  </si>
  <si>
    <t>Vzhledem k současným znalostem systému ETCS muselo být přeřešeno zabezpečení jízdy vlaků. Značný díl navýšených nákladů tvoří provizorní zabezpečovací zařízení za účelem realizace stavby jako samostatného celku. Také se po podrobném zpracování kolejového řešení navýšil počet zabezpečovaných výhybkových jednotek.</t>
  </si>
  <si>
    <t>Porovná investičních nákladů ZP "Modernizace trati Brno - Přerov, 2. stavba Blažovice - Vyškov"
oproti investičním nákladům uvažovaných ve SP "Modernizace trati Brno - Přerov"</t>
  </si>
  <si>
    <t>inv. náklady ZP  CÚ 2020 v tis. Kč</t>
  </si>
  <si>
    <t>Formulář 3SO</t>
  </si>
  <si>
    <t>Rekapitulace nákladů stavebních objektů</t>
  </si>
  <si>
    <r>
      <rPr>
        <b/>
        <sz val="11"/>
        <rFont val="Arial"/>
        <family val="2"/>
        <charset val="238"/>
      </rPr>
      <t>Náklady dle rozdělení majetku</t>
    </r>
    <r>
      <rPr>
        <sz val="11"/>
        <rFont val="Arial"/>
        <family val="2"/>
        <charset val="238"/>
      </rPr>
      <t xml:space="preserve">
</t>
    </r>
    <r>
      <rPr>
        <i/>
        <sz val="10"/>
        <rFont val="Arial"/>
        <family val="2"/>
        <charset val="238"/>
      </rPr>
      <t>(SŽDC/Ostatní)</t>
    </r>
  </si>
  <si>
    <r>
      <t xml:space="preserve">Předpokládané období realizace s ohledem na čerpání finančních prostředků:
</t>
    </r>
    <r>
      <rPr>
        <i/>
        <sz val="10"/>
        <rFont val="Arial"/>
        <family val="2"/>
        <charset val="238"/>
      </rPr>
      <t>(měsíc.rok)</t>
    </r>
    <r>
      <rPr>
        <b/>
        <sz val="11"/>
        <rFont val="Arial"/>
        <family val="2"/>
        <charset val="238"/>
      </rPr>
      <t xml:space="preserve">
</t>
    </r>
  </si>
  <si>
    <t>Náklady na realizaci jednotlivých SO</t>
  </si>
  <si>
    <t>Název stavby:</t>
  </si>
  <si>
    <t>SŽDC celkem
[Kč]
(B.1.1.1)</t>
  </si>
  <si>
    <t>B.1.1.1</t>
  </si>
  <si>
    <t>B.1.2.1</t>
  </si>
  <si>
    <t>B.5</t>
  </si>
  <si>
    <r>
      <rPr>
        <b/>
        <sz val="10"/>
        <rFont val="Arial"/>
        <family val="2"/>
        <charset val="238"/>
      </rPr>
      <t xml:space="preserve">ZRN - Zhotovitel
</t>
    </r>
    <r>
      <rPr>
        <i/>
        <sz val="8"/>
        <rFont val="Arial"/>
        <family val="2"/>
        <charset val="238"/>
      </rPr>
      <t>(Uvádí se náklady, které zajišťuje pro účely stavby zhotovitel)</t>
    </r>
  </si>
  <si>
    <r>
      <rPr>
        <b/>
        <sz val="10"/>
        <rFont val="Arial"/>
        <family val="2"/>
        <charset val="238"/>
      </rPr>
      <t>ZRN - Investor</t>
    </r>
    <r>
      <rPr>
        <b/>
        <sz val="9"/>
        <rFont val="Arial"/>
        <family val="2"/>
        <charset val="238"/>
      </rPr>
      <t xml:space="preserve">
</t>
    </r>
    <r>
      <rPr>
        <i/>
        <sz val="8"/>
        <rFont val="Arial"/>
        <family val="2"/>
        <charset val="238"/>
      </rPr>
      <t>(Uvádí se náklady, které zajišťuje pro účely stavby přímo investor)</t>
    </r>
  </si>
  <si>
    <t>Rezerva SO</t>
  </si>
  <si>
    <t>ISPROFIN:</t>
  </si>
  <si>
    <t>SŽDC celkem
[Kč]
(B.1.2.1)</t>
  </si>
  <si>
    <t>Zahájení</t>
  </si>
  <si>
    <t>Dokončení</t>
  </si>
  <si>
    <t xml:space="preserve">B.1.1.1 </t>
  </si>
  <si>
    <r>
      <t xml:space="preserve">Podíl způsobilých nákladů 
</t>
    </r>
    <r>
      <rPr>
        <i/>
        <sz val="10"/>
        <rFont val="Arial"/>
        <family val="2"/>
        <charset val="238"/>
      </rPr>
      <t>pro financování z fondu EU</t>
    </r>
  </si>
  <si>
    <t xml:space="preserve">B.1.2.1 </t>
  </si>
  <si>
    <t>Označení:
(S-kód)</t>
  </si>
  <si>
    <r>
      <t xml:space="preserve">zahájení realizace
nebo zahájení čerpání finančních prostředků 
</t>
    </r>
    <r>
      <rPr>
        <i/>
        <sz val="9"/>
        <rFont val="Arial"/>
        <family val="2"/>
        <charset val="238"/>
      </rPr>
      <t>(viz poznámka)</t>
    </r>
  </si>
  <si>
    <r>
      <t xml:space="preserve">ukončení realizace
nebo zahájení čerpání finančních prostředků 
</t>
    </r>
    <r>
      <rPr>
        <i/>
        <sz val="9"/>
        <rFont val="Arial"/>
        <family val="2"/>
        <charset val="238"/>
      </rPr>
      <t>(viz poznámka)</t>
    </r>
  </si>
  <si>
    <t>procentní sazba z B.1.1.1</t>
  </si>
  <si>
    <t>Investor:</t>
  </si>
  <si>
    <t>Ostatní celkem
[Kč]
(B.1.1.1)</t>
  </si>
  <si>
    <t>Způsobilé celkem 
[Kč]</t>
  </si>
  <si>
    <t>Zástupce investora:</t>
  </si>
  <si>
    <t>Celkem
[Kč]</t>
  </si>
  <si>
    <t>Celkem 
[Kč]</t>
  </si>
  <si>
    <t>CÚ:</t>
  </si>
  <si>
    <t>Ostatní celkem
[Kč]
(B.1.2.1)</t>
  </si>
  <si>
    <t>[mm.rrrr]</t>
  </si>
  <si>
    <t>Nezpůsobilé celkem 
[Kč]</t>
  </si>
  <si>
    <t>Kategorie monitoringu</t>
  </si>
  <si>
    <t>Číslo SO</t>
  </si>
  <si>
    <t>Název stavebního objektu</t>
  </si>
  <si>
    <t>Pole pro pracovní výpočty
bez tisku</t>
  </si>
  <si>
    <t>Stavba:</t>
  </si>
  <si>
    <t>Monitoring</t>
  </si>
  <si>
    <t>Rozdělení majetku</t>
  </si>
  <si>
    <t>realizace od</t>
  </si>
  <si>
    <t>realizace do</t>
  </si>
  <si>
    <t>náklady SO (B.1.1.1)</t>
  </si>
  <si>
    <t>z toho způsobilé</t>
  </si>
  <si>
    <t>náklady SO (B.1.2.1)</t>
  </si>
  <si>
    <t>rezerva SO</t>
  </si>
  <si>
    <t>Označení majetku</t>
  </si>
  <si>
    <t>ŽELEZNIČNÍ SVRŠEK A SPODEK</t>
  </si>
  <si>
    <t>E.1.1.2</t>
  </si>
  <si>
    <t>SO 00-16-01</t>
  </si>
  <si>
    <t>Šlapanice - Blažovice, železniční spodek</t>
  </si>
  <si>
    <t>SŽDC</t>
  </si>
  <si>
    <t>E.1.1.1</t>
  </si>
  <si>
    <t>SO 00-17-01</t>
  </si>
  <si>
    <t>Šlapanice - Blažovice, železniční svršek</t>
  </si>
  <si>
    <t>SO 00-17-100</t>
  </si>
  <si>
    <t>Šlapanice - Blažovice, snesení stávajícího svršku</t>
  </si>
  <si>
    <t>SO 01-16-01</t>
  </si>
  <si>
    <t>žst. Blažovice, železniční spodek</t>
  </si>
  <si>
    <t>SO 01-16-02</t>
  </si>
  <si>
    <t>žst. Blažovice, vlečka CEMO, železniční spodek</t>
  </si>
  <si>
    <t>Ostatní</t>
  </si>
  <si>
    <t>SO 01-17-01</t>
  </si>
  <si>
    <t>žst. Blažovice, železniční svršek</t>
  </si>
  <si>
    <t>SO 01-17-02</t>
  </si>
  <si>
    <t>žst. Blažovice, vlečka CEMO, železniční svršek</t>
  </si>
  <si>
    <t>SO 02-16-01</t>
  </si>
  <si>
    <t>Blažovice - Holubice, železniční spodek</t>
  </si>
  <si>
    <t>SO 02-17-01</t>
  </si>
  <si>
    <t>Blažovice - Holubice, železniční svršek</t>
  </si>
  <si>
    <t>SO 03-16-01</t>
  </si>
  <si>
    <t>žst. Holubice, železniční spodek</t>
  </si>
  <si>
    <t>SO 03-17-01</t>
  </si>
  <si>
    <t>žst. Holubice, železniční svršek</t>
  </si>
  <si>
    <t>SO 04-16-01</t>
  </si>
  <si>
    <t>Holubice - Rousínov, železniční spodek</t>
  </si>
  <si>
    <t>SO 04-17-01</t>
  </si>
  <si>
    <t>Holubice - Rousínov, železniční svršek</t>
  </si>
  <si>
    <t>SO 04-17-100</t>
  </si>
  <si>
    <t>Holubice - Rousínov, snesení stávajícího svršku</t>
  </si>
  <si>
    <t>SO 05-16-01</t>
  </si>
  <si>
    <t>odbočka Rousínov, železniční spodek</t>
  </si>
  <si>
    <t>SO 05-17-01</t>
  </si>
  <si>
    <t>odbočka Rousínov, železniční svršek</t>
  </si>
  <si>
    <t>SO 05-17-100</t>
  </si>
  <si>
    <t>žst. Rousínov, snesení stávajícího svršku</t>
  </si>
  <si>
    <t>SO 05-17-101</t>
  </si>
  <si>
    <t>Rousínov - Komořany, snesení stávajícího svršku</t>
  </si>
  <si>
    <t>SO 06-16-01</t>
  </si>
  <si>
    <t>Rousínov - Luleč, železniční spodek před Habrovanským tunelem</t>
  </si>
  <si>
    <t>SO 06-16-02</t>
  </si>
  <si>
    <t>Rousínov - Luleč, železniční spodek za Habrovanským tunelem</t>
  </si>
  <si>
    <t>SO 06-17-01</t>
  </si>
  <si>
    <t>Rousínov - Luleč, železniční svršek</t>
  </si>
  <si>
    <t>SO 06-17-100</t>
  </si>
  <si>
    <t>žst. Komořany, snesení stávajícího svršku</t>
  </si>
  <si>
    <t>SO 06-17-101</t>
  </si>
  <si>
    <t>Komořany - Luleč, snesení stávajícího svršku</t>
  </si>
  <si>
    <t>SO 07-16-01</t>
  </si>
  <si>
    <t>žst. Luleč, železniční spodek</t>
  </si>
  <si>
    <t>SO 07-17-01</t>
  </si>
  <si>
    <t>žst. Luleč, železniční svršek</t>
  </si>
  <si>
    <t>SO 07-17-100</t>
  </si>
  <si>
    <t>žst. Luleč, snesení stávajícího svršku</t>
  </si>
  <si>
    <t>SO 08-16-01</t>
  </si>
  <si>
    <t>t.ú. Luleč - Vyškov na Moravě, železniční spodek</t>
  </si>
  <si>
    <t>SO 08-17-01</t>
  </si>
  <si>
    <t>t.ú. Luleč - Vyškov na Moravě, železniční svršek</t>
  </si>
  <si>
    <t>SO 08-17-100</t>
  </si>
  <si>
    <t>t.ú. Luleč - Vyškov na Moravě, snesení stávajícího svršku</t>
  </si>
  <si>
    <t>SO 09-16-01</t>
  </si>
  <si>
    <t>žst. Vyškov na Moravě, železniční spodek</t>
  </si>
  <si>
    <t>SO 09-16-02</t>
  </si>
  <si>
    <t>žst. Vyškov na Moravě, úprava vlečky Lukrom, železniční spodek</t>
  </si>
  <si>
    <t>SO 09-17-01</t>
  </si>
  <si>
    <t>žst. Vyškov na Moravě, železniční svršek</t>
  </si>
  <si>
    <t>SO 09-17-02</t>
  </si>
  <si>
    <t>žst. Vyškov na Moravě, úprava vlečky Lukrom, železniční svršek</t>
  </si>
  <si>
    <t>SO 92-17-01</t>
  </si>
  <si>
    <t>Blažovice - Vyškov na Moravě, výstroj trati</t>
  </si>
  <si>
    <t>SO 100-16-01</t>
  </si>
  <si>
    <t>žst. Hrušovany u Brna, nakládková plocha, železniční spodek</t>
  </si>
  <si>
    <t>SO 100-17-01</t>
  </si>
  <si>
    <t>žst. Hrušovany u Brna, nakládková plocha, železniční svršek</t>
  </si>
  <si>
    <t>NÁSTUPIŠTĚ</t>
  </si>
  <si>
    <t>E.1.2</t>
  </si>
  <si>
    <t>SO 01-16-03</t>
  </si>
  <si>
    <t>zast. Blažovice zastávka, nástupiště</t>
  </si>
  <si>
    <t>SO 01-16-04</t>
  </si>
  <si>
    <t>zast. Blažovice zastávka, nástupiště, opěrné zídky</t>
  </si>
  <si>
    <t>SO 03-16-02</t>
  </si>
  <si>
    <t>zast. Holubice zastávka, nástupiště</t>
  </si>
  <si>
    <t>SO 03-16-03</t>
  </si>
  <si>
    <t>zast. Holubice zastávka, nástupiště, opěrné zídky</t>
  </si>
  <si>
    <t>SO 05-16-03</t>
  </si>
  <si>
    <t>zast. Rousínov, nástupiště</t>
  </si>
  <si>
    <t>SO 05-16-04</t>
  </si>
  <si>
    <t>zast. Rousínov, nástupiště, opěrné zídky</t>
  </si>
  <si>
    <t>SO 05-16-05</t>
  </si>
  <si>
    <t>žst. Rousínov, demolice nástupišť</t>
  </si>
  <si>
    <t>SO 07-16-02</t>
  </si>
  <si>
    <t>žst. Luleč, nástupiště</t>
  </si>
  <si>
    <t>SO 07-16-03</t>
  </si>
  <si>
    <t>žst. Luleč, nástupiště, opěrné zídky</t>
  </si>
  <si>
    <t>SO 09-16-04</t>
  </si>
  <si>
    <t>žst. Vyškov na Moravě, ostrovní nástupiště</t>
  </si>
  <si>
    <t>SO 09-16-05</t>
  </si>
  <si>
    <t>žst. Vyškov na Moravě, nástupiště a zpevněné plochy u VB</t>
  </si>
  <si>
    <t>SO 09-16-06</t>
  </si>
  <si>
    <t>žst. Vyškov na Moravě, ostrovní nástupiště, opěrné zídky</t>
  </si>
  <si>
    <t>SO 09-16-07</t>
  </si>
  <si>
    <t>žst. Vyškov na Moravě, nástupiště a zpevněné plochy u VB, opěrné zídky</t>
  </si>
  <si>
    <t>MOSTY, PROPUSTKY, ZDI</t>
  </si>
  <si>
    <t>ŽELEZNIČNÍ MOSTY A PROPUSTKY</t>
  </si>
  <si>
    <t>SO 01-19-01</t>
  </si>
  <si>
    <t>žst. Blažovice, železniční propustek v km 24,313</t>
  </si>
  <si>
    <t>SO 01-19-02</t>
  </si>
  <si>
    <t>žst. Blažovice, železniční propustek v km 24,880</t>
  </si>
  <si>
    <t>SO 01-19-03</t>
  </si>
  <si>
    <t>žst. Blažovice, železniční most v km 25,760</t>
  </si>
  <si>
    <t>SO 01-19-100</t>
  </si>
  <si>
    <t>žst. Blažovice, železniční propustek v ev. km 15,084 - demolice</t>
  </si>
  <si>
    <t>SO 03-19-01</t>
  </si>
  <si>
    <t>žst. Holubice, železniční most v km 27,956 (Vlára)</t>
  </si>
  <si>
    <t>SO 03-19-02</t>
  </si>
  <si>
    <t>žst. Holubice, železniční most v km 28,006</t>
  </si>
  <si>
    <t>SO 03-19-03</t>
  </si>
  <si>
    <t>žst. Holubice, železniční most v km 2,197 (TÚ 2305)</t>
  </si>
  <si>
    <t>SO 03-19-04</t>
  </si>
  <si>
    <t>žst. Holubice, železniční propustek v km 28,323</t>
  </si>
  <si>
    <t>SO 03-19-05</t>
  </si>
  <si>
    <t>žst. Holubice, železniční most v km 28,447</t>
  </si>
  <si>
    <t>SO 03-19-06</t>
  </si>
  <si>
    <t>žst. Holubice, železniční propustek v km 28,849</t>
  </si>
  <si>
    <t>SO 03-19-07</t>
  </si>
  <si>
    <t>žst. Holubice, železniční most v km 29,523 - přestavba na propustek</t>
  </si>
  <si>
    <t>SO 03-19-100</t>
  </si>
  <si>
    <t>žst. Holubice, železničního mostu v ev. km 2,225 (TÚ 2305) - demolice</t>
  </si>
  <si>
    <t>SO 04-19-01</t>
  </si>
  <si>
    <t>t.ú. Holubice - Rousínov, železniční most v km 30,050</t>
  </si>
  <si>
    <t>SO 04-19-02</t>
  </si>
  <si>
    <t>t.ú. Holubice - Rousínov, železniční propustek v km 30,115</t>
  </si>
  <si>
    <t>SO 04-19-03</t>
  </si>
  <si>
    <t>t.ú. Holubice - Rousínov, železniční most v km 31,262</t>
  </si>
  <si>
    <t>SO 04-19-100</t>
  </si>
  <si>
    <t>t.ú. Holubice - Rousínov, železniční most v ev. km 31,310 - demolice</t>
  </si>
  <si>
    <t>SO 04-19-101</t>
  </si>
  <si>
    <t>t.ú. Holubice - Rousínov, železniční most v ev. km 31,807 - demolice</t>
  </si>
  <si>
    <t>SO 05-19-01</t>
  </si>
  <si>
    <t>odb. Rousínov, železniční most v km 33,033</t>
  </si>
  <si>
    <t>SO 05-19-02</t>
  </si>
  <si>
    <t>odb. Rousínov, železniční most v km 33,353</t>
  </si>
  <si>
    <t>SO 05-19-03</t>
  </si>
  <si>
    <t>odb. Rousínov, železniční most v km 33,523</t>
  </si>
  <si>
    <t>SO 05-19-100</t>
  </si>
  <si>
    <t>odb. Rousínov, železniční most v ev.km 32,035 - demolice</t>
  </si>
  <si>
    <t>SO 05-19-101</t>
  </si>
  <si>
    <t>odb. Rousínov, železniční most v ev. km 32,305 - demolice</t>
  </si>
  <si>
    <t>SO 05-19-102</t>
  </si>
  <si>
    <t>odb. Rousínov, železniční propustek v ev. km 32,630 - demolice</t>
  </si>
  <si>
    <t>SO 05-19-103</t>
  </si>
  <si>
    <t>odb. Rousínov, železniční propustek v ev.km 32,887 - demolice</t>
  </si>
  <si>
    <t>SO 05-19-104</t>
  </si>
  <si>
    <t>odb. Rousínov, železniční propustek v ev. km 33,198 - demolice</t>
  </si>
  <si>
    <t>SO 05-19-105</t>
  </si>
  <si>
    <t>odb. Rousínov, železniční most v ev. km 33,420 - demolice</t>
  </si>
  <si>
    <t>SO 05-19-106</t>
  </si>
  <si>
    <t>odb. Rousínov, železničního mostu v ev. km 33,750  - demolice</t>
  </si>
  <si>
    <t>SO 06-19-01</t>
  </si>
  <si>
    <t>t.ú. Rousínov - Luleč, železniční most v km 34,774</t>
  </si>
  <si>
    <t>SO 06-19-02</t>
  </si>
  <si>
    <t>t.ú. Rousínov - Luleč, železniční most v km 36,131</t>
  </si>
  <si>
    <t>SO 06-19-03</t>
  </si>
  <si>
    <t>t.ú. Rousínov - Luleč, železniční most v km 37,072</t>
  </si>
  <si>
    <t>SO 06-19-100</t>
  </si>
  <si>
    <t>t.ú. Rousínov - Luleč, železniční most v ev. km 34,592 - demolice</t>
  </si>
  <si>
    <t>SO 06-19-101</t>
  </si>
  <si>
    <t>t.ú. Rousínov - Luleč, železniční propustek v ev. km 35,518 - demolice</t>
  </si>
  <si>
    <t>SO 06-19-102</t>
  </si>
  <si>
    <t>t.ú. Rousínov - Luleč, železniční most v ev. km 36,095 - demolice</t>
  </si>
  <si>
    <t>SO 06-19-103</t>
  </si>
  <si>
    <t>t.ú. Rousínov - Luleč, železniční most v ev. km 36,750 - demolice</t>
  </si>
  <si>
    <t>SO 06-19-104</t>
  </si>
  <si>
    <t>t.ú. Rousínov - Luleč, železniční propustek v ev. km 36,961 - demolice</t>
  </si>
  <si>
    <t>SO 06-19-105</t>
  </si>
  <si>
    <t>t.ú. Rousínov - Luleč, železniční most v ev. km 38,139 - demolice</t>
  </si>
  <si>
    <t>SO 06-19-106</t>
  </si>
  <si>
    <t>t.ú. Rousínov - Luleč, železniční propustek v ev. km 38,559 - demolice</t>
  </si>
  <si>
    <t>SO 07-19-01</t>
  </si>
  <si>
    <r>
      <t xml:space="preserve">žst. Luleč, železniční most v km </t>
    </r>
    <r>
      <rPr>
        <sz val="10"/>
        <rFont val="Arial CE"/>
        <family val="2"/>
        <charset val="238"/>
      </rPr>
      <t>38,630</t>
    </r>
  </si>
  <si>
    <t>SO 07-19-02</t>
  </si>
  <si>
    <t>žst. Luleč, železniční propustek v km 39,169</t>
  </si>
  <si>
    <t>SO 07-19-03</t>
  </si>
  <si>
    <t>žst. Luleč, železniční most v km 39,438</t>
  </si>
  <si>
    <t>SO 07-19-100</t>
  </si>
  <si>
    <t>žst. Luleč, železniční most v ev. km 39,272 - demolice</t>
  </si>
  <si>
    <t>SO 07-19-101</t>
  </si>
  <si>
    <t>žst. Luleč, železniční most v ev. km 39,505 - demolice</t>
  </si>
  <si>
    <t>SO 07-19-102</t>
  </si>
  <si>
    <t>žst. Luleč, železniční most v ev. km 39,808 - demolice</t>
  </si>
  <si>
    <t>SO 07-19-103</t>
  </si>
  <si>
    <t>žst. Luleč, Propustek v ev. km 40,192 - demolice</t>
  </si>
  <si>
    <t>SO 08-19-01</t>
  </si>
  <si>
    <t>t.ú. Luleč - Vyškov, železniční propustek v km 40,503</t>
  </si>
  <si>
    <t>SO 08-19-02</t>
  </si>
  <si>
    <t>t.ú. Luleč - Vyškov, železniční most v km 41,482</t>
  </si>
  <si>
    <t>SO 08-19-03</t>
  </si>
  <si>
    <t>t.ú. Luleč - Vyškov, železniční propustek v km 42,729</t>
  </si>
  <si>
    <t>SO 08-19-04</t>
  </si>
  <si>
    <t>t.ú. Luleč - Vyškov, železniční most v km 43,334</t>
  </si>
  <si>
    <t>SO 08-19-05</t>
  </si>
  <si>
    <t>t.ú. Luleč - Vyškov, Železničmí most v km 43,861</t>
  </si>
  <si>
    <t>SO 08-19-100</t>
  </si>
  <si>
    <t>t.ú. Luleč - Vyškov, železniční propustek v ev. km 41,436 - demolice</t>
  </si>
  <si>
    <t>SO 08-19-101</t>
  </si>
  <si>
    <t>t.ú. Luleč - Vyškov, železniční propustek v ev. km 41,959 - demolice</t>
  </si>
  <si>
    <t>SO 08-19-102</t>
  </si>
  <si>
    <t>t.ú. Luleč - Vyškov, železniční most v ev. km 42,631 - demolice</t>
  </si>
  <si>
    <t>SO 08-19-103</t>
  </si>
  <si>
    <t>t.ú. Luleč - Vyškov, železniční propustek v ev. km 43,522 - demolice</t>
  </si>
  <si>
    <t>SO 08-19-104</t>
  </si>
  <si>
    <t>t.ú. Luleč - Vyškov, železniční propustek v ev. km 44,060 - demolice</t>
  </si>
  <si>
    <t>SO 09-19-01</t>
  </si>
  <si>
    <t>žst. Vyškov na Moravě, železniční most v km 44,656</t>
  </si>
  <si>
    <t>SO 09-19-02</t>
  </si>
  <si>
    <r>
      <t>žst. Vyškov na Moravě, železniční most v km 44,</t>
    </r>
    <r>
      <rPr>
        <sz val="10"/>
        <rFont val="Arial"/>
        <family val="2"/>
        <charset val="238"/>
      </rPr>
      <t>699</t>
    </r>
  </si>
  <si>
    <t>SO 09-19-03</t>
  </si>
  <si>
    <t>žst. Vyškov na Moravě, železniční most v km 45,147</t>
  </si>
  <si>
    <t>SO 09-19-04</t>
  </si>
  <si>
    <t>žst. Vyškov na Moravě, železniční most v km 45,227</t>
  </si>
  <si>
    <t>SO 09-19-05</t>
  </si>
  <si>
    <t>žst. Vyškov na Moravě, železniční most v km 45,507 - podchod</t>
  </si>
  <si>
    <t>SO 09-19-06</t>
  </si>
  <si>
    <t>žst. Vyškov na Moravě, železniční most v km 45,866 - vlečková kolej</t>
  </si>
  <si>
    <t>SO 09-19-07</t>
  </si>
  <si>
    <t>žst. Vyškov na Moravě, železniční most v km 45,869 - kolej č.1</t>
  </si>
  <si>
    <t>SO 09-19-08</t>
  </si>
  <si>
    <t>žst. Vyškov na Moravě, železniční most v km 45,874 - kolej č.2</t>
  </si>
  <si>
    <t>SILNIČNÍ MOSTY A PROPUSTKY</t>
  </si>
  <si>
    <t>SO 01-19-51</t>
  </si>
  <si>
    <t>žst. Blažovice, silniční nadjezd v žkm 24,731</t>
  </si>
  <si>
    <t>SO 01-19-52</t>
  </si>
  <si>
    <t>žst. Blažovice, lávka pro pěší v žkm 25,006</t>
  </si>
  <si>
    <t>SO 01-19-53</t>
  </si>
  <si>
    <t>žst. Blažovice, lávka pro pěší v žkm 25,241</t>
  </si>
  <si>
    <t>SO 03-19-51</t>
  </si>
  <si>
    <t>žst. Holubice, ochranné sítě na nadjezdu v žkm 28,238</t>
  </si>
  <si>
    <t>SO 03-19-52</t>
  </si>
  <si>
    <t>žst. Holubice, ochranné sítě na nadjezdu v žkm 29,387</t>
  </si>
  <si>
    <t>SO 04-19-51</t>
  </si>
  <si>
    <t>t.ú. Holubice - Rousínov, silniční propustek v žkm 30,123 na obslužné komunikaci vlevo</t>
  </si>
  <si>
    <t>SO 04-19-52</t>
  </si>
  <si>
    <t>t.ú. Holubice - Rousínov, silniční propustek v žkm 30,110 na obslužné komunikaci vpravo</t>
  </si>
  <si>
    <t>SO 04-19-53</t>
  </si>
  <si>
    <t>t.ú. Holubice - Rousínov, silniční most přes Kovalovický potok na přeložce II/430</t>
  </si>
  <si>
    <t>SO 04-19-83</t>
  </si>
  <si>
    <t>t.ú. Holubice - Rousínov, silniční most v žkm 30,785 - demolice</t>
  </si>
  <si>
    <t>SO 06-19-51</t>
  </si>
  <si>
    <t>t.ú. Rousínov - Luleč, silniční most v žkm 34,150</t>
  </si>
  <si>
    <t>SO 07-19-51</t>
  </si>
  <si>
    <t>žst. Luleč, silniční most v žkm 39,911</t>
  </si>
  <si>
    <t>SO 09-19-51</t>
  </si>
  <si>
    <t>žst. Vyškov na Moravě, silniční most v žkm 44,700 přes potok Drnůvka</t>
  </si>
  <si>
    <t>ZDI</t>
  </si>
  <si>
    <t>SO 01-19-61</t>
  </si>
  <si>
    <t>žst. Blažovice, zárubní zeď vlevo km 24,914-25,003</t>
  </si>
  <si>
    <t>SO 01-19-62</t>
  </si>
  <si>
    <t>žst. Blažovice, opěrná zeď vpravo km 25,622-25,673</t>
  </si>
  <si>
    <t>SO 01-19-63</t>
  </si>
  <si>
    <t>žst. Blažovice, opěrná zeď vlevo km 25,931-26,010</t>
  </si>
  <si>
    <t>SO 02-19-61</t>
  </si>
  <si>
    <t>t.ú. Blažovice - Holubice, zárubní zeď vlevo km 27,477-27,767</t>
  </si>
  <si>
    <t>SO 03-19-61</t>
  </si>
  <si>
    <t>žst. Holubice, zast. Holubice z., opěrné zdi přístupového chodníku na nástupiště vpravo</t>
  </si>
  <si>
    <t>SO 03-19-62</t>
  </si>
  <si>
    <t>žst. Holubice, zárubní zeď vlevo km 29,065-29,301</t>
  </si>
  <si>
    <t>SO 05-19-61</t>
  </si>
  <si>
    <t>odb. Rousínov, opěrná zeď vpravo km 33,376-33,508</t>
  </si>
  <si>
    <t>SO 06-19-61</t>
  </si>
  <si>
    <t>t.ú. Rousínov - Luleč, zárubní zeď km 33,810 - 34,530</t>
  </si>
  <si>
    <t>SO 06-19-62</t>
  </si>
  <si>
    <t>t.ú. Rousínov - Luleč, zárubní zeď km 37,500 - 38,120</t>
  </si>
  <si>
    <t>SO 08-19-61</t>
  </si>
  <si>
    <t>t.ú. Luleč - Vyškov, opěrná zeď vlevo km 43,751-43,838</t>
  </si>
  <si>
    <t>SO 09-19-61</t>
  </si>
  <si>
    <t>žst. Vyškov na Moravě, opěrná zeď vlevo km 44,669 - 44,683</t>
  </si>
  <si>
    <t>SO 09-19-62</t>
  </si>
  <si>
    <t>žst. Vyškov na Moravě, opěrná zeď vlevo km 44,714 - 45,097</t>
  </si>
  <si>
    <t>SO 09-19-63</t>
  </si>
  <si>
    <t>žst. Vyškov na Moravě, opěrná zeď vpravo km 44,669 - 44,683</t>
  </si>
  <si>
    <t>SO 09-19-64</t>
  </si>
  <si>
    <t>žst. Vyškov na Moravě, opěrná zeď vpravo km 44,714 - 44,721</t>
  </si>
  <si>
    <t>SO 09-19-65</t>
  </si>
  <si>
    <t>žst. Vyškov na Moravě, opěrná zeď vlevo km 45,816-45,8858</t>
  </si>
  <si>
    <t>SO 09-19-66</t>
  </si>
  <si>
    <t>žst. Vyškov na Moravě, opěrná zeď vpravo km 45,826-45,849</t>
  </si>
  <si>
    <t>SO 09-19-67</t>
  </si>
  <si>
    <t>žst. Vyškov na Moravě, opěrná zeď vlevo km 45,880 - 45,940</t>
  </si>
  <si>
    <t>SO 09-19-68</t>
  </si>
  <si>
    <t>žst. Vyškov na Moravě, opěrná zeď vpravo km 45,880 - 45,940</t>
  </si>
  <si>
    <t>Návěstní lávky, krakorce</t>
  </si>
  <si>
    <t>SO 01-19-71</t>
  </si>
  <si>
    <t>žst. Blažovice, návěstní lávka v km 17,373</t>
  </si>
  <si>
    <t>SO 05-19-71</t>
  </si>
  <si>
    <t>odb. Rousínov, návěstní krakorec v km 33,845</t>
  </si>
  <si>
    <t>SO 07-19-71</t>
  </si>
  <si>
    <t>žst. Luleč, návěstní krakorec v km 39,291</t>
  </si>
  <si>
    <t>SO 07-19-72</t>
  </si>
  <si>
    <t>žst. Luleč, návěstní krakorec v km 39,512</t>
  </si>
  <si>
    <t>SO 09-19-71</t>
  </si>
  <si>
    <t>žst. Vyškov, návěstní krakorec v km 45,538</t>
  </si>
  <si>
    <t>SO 09-19-72</t>
  </si>
  <si>
    <t>žst. Vyškov, návěstní krakorec v km 45,570</t>
  </si>
  <si>
    <t>OSTATNÍ INŽENÝRSKÉ OBJEKTY</t>
  </si>
  <si>
    <t>PŘELOŽKY SDĚLOVACÍCH ZAŘÍZENÍ</t>
  </si>
  <si>
    <t>E.1.5</t>
  </si>
  <si>
    <t>SO 00-10-01</t>
  </si>
  <si>
    <t>t.ú. Šlapanice - Blažovice, ochrana drážních sdělovacích kabelů</t>
  </si>
  <si>
    <t>SO 01-10-01</t>
  </si>
  <si>
    <t>žst. Blažovice, ochrana drážních sdělovacích kabelů</t>
  </si>
  <si>
    <t>SO 03-10-01</t>
  </si>
  <si>
    <t>žst. Holubice, ochrana drážních sdělovacích kabelů</t>
  </si>
  <si>
    <t>SO 04-10-01</t>
  </si>
  <si>
    <t>t.ú. Holubice - Rousínov, ochrana drážních sdělovacích kabelů</t>
  </si>
  <si>
    <t>SO 05-10-01</t>
  </si>
  <si>
    <t>odb. Rousínov, ochrana drážních sdělovacích kabelů</t>
  </si>
  <si>
    <t>SO 07-10-01</t>
  </si>
  <si>
    <t>žst. Luleč, ochrana drážních sdělovacích kabelů</t>
  </si>
  <si>
    <t>SO 08-10-01</t>
  </si>
  <si>
    <t>t.ú. Luleč - Vyškov, ochrana drážních sdělovacích kabelů</t>
  </si>
  <si>
    <t>SO 09-10-01</t>
  </si>
  <si>
    <t>žst. Vyškov na Moravě, ochrana drážních sdělovacích kabelů</t>
  </si>
  <si>
    <t>SO 01-10-02</t>
  </si>
  <si>
    <t>žst. Blažovice, ochrana sdělovacích kabelů cizích operátorů</t>
  </si>
  <si>
    <t>zařazeno v B.4.2</t>
  </si>
  <si>
    <t>SO 02-10-02</t>
  </si>
  <si>
    <t>t.ú. Blažovice - Holubice,ochrana sdělovacích kabelů cizích operátorů</t>
  </si>
  <si>
    <t>SO 03-10-02</t>
  </si>
  <si>
    <t>žst. Holubice, ochrana sdělovacích kabelů cizích operátorů</t>
  </si>
  <si>
    <t>SO 04-10-02</t>
  </si>
  <si>
    <t>t.ú. Holubice - Rousínov, ochrana sdělovacích kabelů cizích operátorů</t>
  </si>
  <si>
    <t>SO 06-10-02</t>
  </si>
  <si>
    <t>t.ú. Rousínov - Luleč, ochrana sdělovacích kabelů cizích operátorů</t>
  </si>
  <si>
    <t>SO 07-10-02</t>
  </si>
  <si>
    <t>žst. Luleč, ochrana sdělovacích kabelů cizích operátorů</t>
  </si>
  <si>
    <t>SO 08-10-02</t>
  </si>
  <si>
    <t>t.ú. Luleč - Vyškov, ochrana sdělovacích kabelů cizích operátorů</t>
  </si>
  <si>
    <t>SO 09-10-02</t>
  </si>
  <si>
    <t>žst. Vyškov na Moravě, ochrana sdělovacích kabelů cizích operátorů</t>
  </si>
  <si>
    <t>SO 52-10-02</t>
  </si>
  <si>
    <t>t.ú. Blažovice - Slavkov u Brna, ochrana sdělovacích kabelů cizích operátorů</t>
  </si>
  <si>
    <t>PŘELOŽKY SILNOPROUDÝCH ZAŘÍZENÍ MIMODRÁŽNÍCH</t>
  </si>
  <si>
    <t>SO 01-06-51</t>
  </si>
  <si>
    <r>
      <t xml:space="preserve">žst. Blažovice, úprava </t>
    </r>
    <r>
      <rPr>
        <sz val="10"/>
        <rFont val="Arial"/>
        <family val="2"/>
      </rPr>
      <t>VO</t>
    </r>
  </si>
  <si>
    <t>SO 01-06-52</t>
  </si>
  <si>
    <t>žst. Blažovice, úprava kabelových rozvodů a osvětlení kolejiště Českomoravský cement, a.s.</t>
  </si>
  <si>
    <t>SO 01-06-53</t>
  </si>
  <si>
    <t>žst. Blažovice, přeložky NN a VN E.ON</t>
  </si>
  <si>
    <t>zařazeno v B.4.1.</t>
  </si>
  <si>
    <t>SO 01-06-54</t>
  </si>
  <si>
    <t>žst. Blažovice, přeložky NN Gasnet</t>
  </si>
  <si>
    <t>SO 01-06-55</t>
  </si>
  <si>
    <t>žst. Blažovice, přeložka kabelových rozvodů VN BESTPLAST</t>
  </si>
  <si>
    <t>SO 02-06-51</t>
  </si>
  <si>
    <t>t.ú. Blažovice - Holubice, úprava VO</t>
  </si>
  <si>
    <t>SO 02-06-52</t>
  </si>
  <si>
    <t>t.ú. Blažovice - Holubice, přeložky NN a VN E.ON</t>
  </si>
  <si>
    <t>SO 03-06-51</t>
  </si>
  <si>
    <t>žst. Holubice, úprava VO</t>
  </si>
  <si>
    <t>SO 03-06-52</t>
  </si>
  <si>
    <t>žst. Holubice, přeložky NN a VN E.ON</t>
  </si>
  <si>
    <t>SO 04-06-51</t>
  </si>
  <si>
    <t>t.ú. Holubice - Rousínov, přeložky NN a VN E.ON</t>
  </si>
  <si>
    <t>SO 05-06-51</t>
  </si>
  <si>
    <t>odb. Rousínov, úprava VO</t>
  </si>
  <si>
    <t>SO 05-06-52</t>
  </si>
  <si>
    <t>odb. Rousínov, přeložky NN a VN E.ON</t>
  </si>
  <si>
    <t>SO 05-06-53</t>
  </si>
  <si>
    <t>odb. Rousínov, přeložka přípojky NN pro strážní domek</t>
  </si>
  <si>
    <t>SO 06-06-51</t>
  </si>
  <si>
    <t>t.ú. Rousínov - Luleč, přeložky NN a VN E.ON</t>
  </si>
  <si>
    <t>SO 06-06-52</t>
  </si>
  <si>
    <t>t.ú. Rousínov - Luleč, přeložka napájecího kabelu INSTA v km 37,7</t>
  </si>
  <si>
    <t>SO 07-06-51</t>
  </si>
  <si>
    <t>žst. Luleč, úprava VO</t>
  </si>
  <si>
    <t>SO 07-06-52</t>
  </si>
  <si>
    <t>žst. Luleč, přeložky NN a VN E.ON</t>
  </si>
  <si>
    <t>SO 07-06-53</t>
  </si>
  <si>
    <t>žst. Luleč, přeložky NN a VN UKRPROM</t>
  </si>
  <si>
    <t>SO 08-06-51</t>
  </si>
  <si>
    <t>t.ú. Luleč - Vyškov na Moravě, úprava VO</t>
  </si>
  <si>
    <t>SO 08-06-52</t>
  </si>
  <si>
    <t>t.ú. Luleč - Vyškov na Moravě, přeložky NN a VN E.ON</t>
  </si>
  <si>
    <t>SO 09-06-51</t>
  </si>
  <si>
    <t>žst. Vyškov na Moravě, úprava VO</t>
  </si>
  <si>
    <t>SO 09-06-52</t>
  </si>
  <si>
    <t>žst. Vyškov na Moravě, přeložky NN a VN E.ON</t>
  </si>
  <si>
    <t>SO 09-06-53</t>
  </si>
  <si>
    <t>žst. Vyškov na Moravě, přeložky NN CETIN</t>
  </si>
  <si>
    <t>NÁHRADNÍ VÝSADBY, KÁCENÍ A VEGETAČNÍ ÚPRAVY</t>
  </si>
  <si>
    <t>SO 92-33-01</t>
  </si>
  <si>
    <t>Kácení a náhradní výsadby</t>
  </si>
  <si>
    <t>SO 92-33-02</t>
  </si>
  <si>
    <t>Rekultivace</t>
  </si>
  <si>
    <t>SO 92-33-03</t>
  </si>
  <si>
    <t>Ochrana přírody a krajiny</t>
  </si>
  <si>
    <t>SO 92-33-04</t>
  </si>
  <si>
    <t>Zajištění veřejných zájmů</t>
  </si>
  <si>
    <t>SO 92-33-05</t>
  </si>
  <si>
    <t>Likvidace přebytečného štěrku a zeminy</t>
  </si>
  <si>
    <t>HYDROTECHNICKÉ OBJEKTY</t>
  </si>
  <si>
    <t>SO 01-43-01</t>
  </si>
  <si>
    <t>žst. Blažovice, úprava toku v km 24,312</t>
  </si>
  <si>
    <t>SO 08-43-01</t>
  </si>
  <si>
    <t>t.ú. Luleč - Vyškov na Moravě, úprava HOZ v km 41,436</t>
  </si>
  <si>
    <t>SO 09-43-01</t>
  </si>
  <si>
    <t>žst. Vyškov na Moravě, úprava toku Drnůvka v km 44,660</t>
  </si>
  <si>
    <t>POTRUBNÍ VEDENÍ (voda, plyn, kanalizace)</t>
  </si>
  <si>
    <t>SO 01-21-01</t>
  </si>
  <si>
    <t>žst. Blažovice, plynovody</t>
  </si>
  <si>
    <t>SO 01-21-02</t>
  </si>
  <si>
    <t xml:space="preserve">žst. Blažovice, přeložka plynovodu VTL DN80 </t>
  </si>
  <si>
    <t>SO 01-22-01</t>
  </si>
  <si>
    <t>žst. Blažovice, přeložka vodovodu BESPLAST</t>
  </si>
  <si>
    <t>SO 01-27-01</t>
  </si>
  <si>
    <t>žst. Blažovice, zatrubnění toku</t>
  </si>
  <si>
    <t>SO 01-22-02</t>
  </si>
  <si>
    <t>žst. Blažovice, vodovody pro drážní objekty</t>
  </si>
  <si>
    <t>SO 01-27-02</t>
  </si>
  <si>
    <t>žst. Blažovice, kanalizace VAS</t>
  </si>
  <si>
    <t>SO 01-22-03</t>
  </si>
  <si>
    <t>žst. Blažovice, vodovody VAS</t>
  </si>
  <si>
    <t>SO 01-27-03</t>
  </si>
  <si>
    <t xml:space="preserve">žst. Blažovice, kanalizace pro drážní objekty </t>
  </si>
  <si>
    <t>SO 01-22-04</t>
  </si>
  <si>
    <t>žst. Blažovice, přeložka vodovodu obce</t>
  </si>
  <si>
    <t>SO 01-22-05</t>
  </si>
  <si>
    <t>žst. Blažovice, rušení studny</t>
  </si>
  <si>
    <t>SO 02-22-01</t>
  </si>
  <si>
    <t>t.ú. Blažovice - Holubice, vodovody pro drážní objekty</t>
  </si>
  <si>
    <t>SO 02-27-01</t>
  </si>
  <si>
    <t>t.ú. Blažovice - Holubice, kanalizace pro drážní objekty</t>
  </si>
  <si>
    <t>SO 02-22-02</t>
  </si>
  <si>
    <t>t.ú. Blažovice - Holubice, vodovod RAKOVEC</t>
  </si>
  <si>
    <t>SO 02-27-02</t>
  </si>
  <si>
    <t>t.ú. Blažovice - Holubice, přesun jímek RAKOVEC</t>
  </si>
  <si>
    <t>SO 03-21-01</t>
  </si>
  <si>
    <t xml:space="preserve">žst. Holubice, plynovody </t>
  </si>
  <si>
    <t>SO 03-21-02</t>
  </si>
  <si>
    <t xml:space="preserve">žst. Holubice, přeložka plynovodu VTL DN 300  </t>
  </si>
  <si>
    <t>SO 03-22-01</t>
  </si>
  <si>
    <t>žst. Holubice, vodovody VAK</t>
  </si>
  <si>
    <t>SO 03-27-01</t>
  </si>
  <si>
    <t>žst. Holubice, kanalizace obce</t>
  </si>
  <si>
    <t>SO 03-22-02</t>
  </si>
  <si>
    <t>žst. Holubice, vodovody pro drážní objekty</t>
  </si>
  <si>
    <t>SO 03-27-02</t>
  </si>
  <si>
    <t>žst .Holubice, kanalizace pro drážní objekty</t>
  </si>
  <si>
    <t>SO 03-27-03</t>
  </si>
  <si>
    <t xml:space="preserve">žst. Holubice, dešťová kanalizace k VB </t>
  </si>
  <si>
    <t>SO 03-27-04</t>
  </si>
  <si>
    <t>žst. Holubice, retenční nádrž</t>
  </si>
  <si>
    <t>SO 04-21-01</t>
  </si>
  <si>
    <t xml:space="preserve">t.ú. Holubice - Rousínov, plynovody </t>
  </si>
  <si>
    <t>SO 04-21-02</t>
  </si>
  <si>
    <t>t.ú. Holubice - Rousínov, přeložka VTL plynovodu DN150</t>
  </si>
  <si>
    <t>SO 04-22-01</t>
  </si>
  <si>
    <t>t.ú. Holubice - Rousínov, vodovody VAK</t>
  </si>
  <si>
    <t>SO 04-27-01</t>
  </si>
  <si>
    <t>t.ú. Holubice -  Rousínov, kanalizace pro drážní objekty</t>
  </si>
  <si>
    <t>SO 04-22-02</t>
  </si>
  <si>
    <t>t.ú. Holubice - Rousínov, vodovody v ul. Rudé armády</t>
  </si>
  <si>
    <t>SO 04-27-02</t>
  </si>
  <si>
    <t>t.ú. Holubice - Rousínov, kanalizace do Rakovce</t>
  </si>
  <si>
    <t>SO 05-21-01</t>
  </si>
  <si>
    <t xml:space="preserve">výh. Rousínov, plynovody </t>
  </si>
  <si>
    <t>SO 05-22-01</t>
  </si>
  <si>
    <t>výh. Rousínov, vodovody VAK</t>
  </si>
  <si>
    <t>SO 05-27-01</t>
  </si>
  <si>
    <t>výh. Rousínov, kanalizace VAK</t>
  </si>
  <si>
    <t>SO 05-22-02</t>
  </si>
  <si>
    <t>výh. Rousínov, vodovod pro drážní objekty</t>
  </si>
  <si>
    <t>SO 05-27-02</t>
  </si>
  <si>
    <t xml:space="preserve">výh. Rousínov, kanalizace pro drážní objekty </t>
  </si>
  <si>
    <t>SO 06-21-01</t>
  </si>
  <si>
    <t>t.ú. Rousínov - Luleč, plynovody</t>
  </si>
  <si>
    <t>SO 06-21-02</t>
  </si>
  <si>
    <t>t.ú. Rousínov - Luleč, přeložky plynovodů VTL</t>
  </si>
  <si>
    <t>SO 06-22-01</t>
  </si>
  <si>
    <t>t.ú. Rousínov - Luleč, vodovody VAK</t>
  </si>
  <si>
    <t>SO 06-27-01</t>
  </si>
  <si>
    <t>t.ú. Rousínov - Luleč, kanalizace pro drážní objekty</t>
  </si>
  <si>
    <t>SO 06-22-02</t>
  </si>
  <si>
    <t xml:space="preserve">t.ú. Rousínov - Luleč, vodovod Tučapy </t>
  </si>
  <si>
    <t>SO 06-27-02</t>
  </si>
  <si>
    <t>t.ú. Rousínov - Luleč, kanalizace Nemojany</t>
  </si>
  <si>
    <t>SO 06-22-03</t>
  </si>
  <si>
    <t>t.ú. Rousínov - Luleč, studna</t>
  </si>
  <si>
    <t>SO 07-21-01</t>
  </si>
  <si>
    <t>žst. Luleč, plynovody</t>
  </si>
  <si>
    <t>SO 07-22-01</t>
  </si>
  <si>
    <t>žst. Luleč, vodovody VAK</t>
  </si>
  <si>
    <t>SO 07-27-01</t>
  </si>
  <si>
    <t>žst. Luleč, kanalizace Nemojany</t>
  </si>
  <si>
    <t>SO 07-22-02</t>
  </si>
  <si>
    <t>žst. Luleč, vodovody pro drážní objekty</t>
  </si>
  <si>
    <t>SO 07-27-02</t>
  </si>
  <si>
    <t>žst. Luleč, kanalizace pro drážní objekty</t>
  </si>
  <si>
    <t>SO 07-22-03</t>
  </si>
  <si>
    <t>žst. Luleč, rušení studny</t>
  </si>
  <si>
    <t>SO 08-21-01</t>
  </si>
  <si>
    <t>t.ú. Luleč - Vyškov na Moravě, plynovody</t>
  </si>
  <si>
    <t>SO 08-21-02</t>
  </si>
  <si>
    <t>t.ú. Luleč - Vyškov na Moravě, přeložka VTL plynovodu DN 500</t>
  </si>
  <si>
    <t>SO 08-22-01</t>
  </si>
  <si>
    <t>t.ú. Luleč - Vyškov na Moravě, vodovody VAK</t>
  </si>
  <si>
    <t>SO 09-21-01</t>
  </si>
  <si>
    <t xml:space="preserve">žst. Vyškov na Moravě, plynovody </t>
  </si>
  <si>
    <t>SO 09-22-01</t>
  </si>
  <si>
    <t>žst. Vyškov na Moravě, vodovody VAK</t>
  </si>
  <si>
    <t>SO 09-27-01</t>
  </si>
  <si>
    <t>žst. Vyškov na Moravě, kanalizace VAK</t>
  </si>
  <si>
    <t>SO 09-22-02</t>
  </si>
  <si>
    <t>žst. Vyškov na Moravě, vodovody pro drážní objekty</t>
  </si>
  <si>
    <t>SO 09-27-02</t>
  </si>
  <si>
    <t>žst. Vyškov na Moravě, kanalizace pro drážní objekty</t>
  </si>
  <si>
    <t>SO 09-27-03</t>
  </si>
  <si>
    <t>žst. Vyškov na Moravě, dešťová kanalizace k AN</t>
  </si>
  <si>
    <t>SO 09-27-04</t>
  </si>
  <si>
    <t xml:space="preserve">žst. Vyškov na Moravě, dešťová kan. nákladiště  </t>
  </si>
  <si>
    <t>SO 09-27-05</t>
  </si>
  <si>
    <t>žst. Vyškov na Moravě, dešťová kan. parkoviště</t>
  </si>
  <si>
    <t>SO 09-27-06</t>
  </si>
  <si>
    <t xml:space="preserve">žst. Vyškov na Moravě, dešťová kan. města Vyškov </t>
  </si>
  <si>
    <t>ŽELEZNIČNÍ TUNELY</t>
  </si>
  <si>
    <t>SO 02-29-01</t>
  </si>
  <si>
    <t>t.ú. Blažovice - Holubice, Holubický tunel</t>
  </si>
  <si>
    <t>SO 02-29-02</t>
  </si>
  <si>
    <t>t.ú. Rousínov - Luleč, Habrovanský tunel, geotechnický monitoring</t>
  </si>
  <si>
    <t>SO 05-29-01</t>
  </si>
  <si>
    <t>výh. Rousínov, Rousínovský tunel</t>
  </si>
  <si>
    <t>SO 05-29-02</t>
  </si>
  <si>
    <t>výh. Rousínov, Rousínovský tunel, geotechnický monitoring</t>
  </si>
  <si>
    <t>SO 06-29-01</t>
  </si>
  <si>
    <t>t.ú. Rousínov - Luleč, Habrovanský tunel</t>
  </si>
  <si>
    <t>SO 06-29-02</t>
  </si>
  <si>
    <t>POZEMNÍ KOMUNIKACE</t>
  </si>
  <si>
    <t>SO 00-18-01</t>
  </si>
  <si>
    <t>t.ú. Šlapanice - Blažovice, MÚK Blažovice, přeložka silnice III/4179</t>
  </si>
  <si>
    <t>SO 00-18-02</t>
  </si>
  <si>
    <t>t.ú. Šlapanice - Blažovice, MÚK Blažovice, okružní křižovatka</t>
  </si>
  <si>
    <t>SO 00-18-03</t>
  </si>
  <si>
    <t>t.ú. Šlapanice - Blažovice, souběžné komunikace vlevo trati</t>
  </si>
  <si>
    <t>SO 01-18-01</t>
  </si>
  <si>
    <t>žst. Blažovice, příjezdná komunikace k zast. Blažovice</t>
  </si>
  <si>
    <t>SO 01-18-02</t>
  </si>
  <si>
    <t>žst. Blažovice, příjezdná komunikace k zast. Blažovice - chodníky</t>
  </si>
  <si>
    <t>SO 01-18-03</t>
  </si>
  <si>
    <t>žst. Blažovice, úprava místních komunikací vpravo trati</t>
  </si>
  <si>
    <t>SO 01-18-04</t>
  </si>
  <si>
    <t>žst. Blažovice, úprava místních komunikací vlevo trati</t>
  </si>
  <si>
    <t>SO 01-18-05</t>
  </si>
  <si>
    <t>žst. Blažovice, přístup k portálu Holubického tunelu od Blažovic</t>
  </si>
  <si>
    <t>SO 01-18-06</t>
  </si>
  <si>
    <t>žst. Blažovice, příjezd k manipulační ploše u koleje č.10</t>
  </si>
  <si>
    <t>SO 01-18-07</t>
  </si>
  <si>
    <t>žst. Blažovice, manipulační plocha u koleje č.10</t>
  </si>
  <si>
    <t>SO 01-18-08</t>
  </si>
  <si>
    <t>žst. Blažovice, propojení polních cest vpravo trati</t>
  </si>
  <si>
    <t>SO 01-18-09</t>
  </si>
  <si>
    <t>žst. Blažovice, chodník k lávce pro pěší v žkm 24,965</t>
  </si>
  <si>
    <t>SO 01-18-10</t>
  </si>
  <si>
    <t>žst. Blažovice, parkoviště</t>
  </si>
  <si>
    <t>SO 01-18-11</t>
  </si>
  <si>
    <t>žst. Blažovice, příjezdová komunikace k technologické budově</t>
  </si>
  <si>
    <t>SO 02-18-01</t>
  </si>
  <si>
    <t>t.ú. Blažovice - Holubice, přístup k portálu Holubického tunelu od Holubic</t>
  </si>
  <si>
    <t>SO 02-18-02</t>
  </si>
  <si>
    <t>t.ú. Blažovice - Holubice, účelová komunikace fy Rakovec</t>
  </si>
  <si>
    <t>SO 02-18-03</t>
  </si>
  <si>
    <t>t.ú. Blažovice - Holubice, úpravy polních cest</t>
  </si>
  <si>
    <t>SO 03-18-01</t>
  </si>
  <si>
    <t>žst. Holubice, úprava komunikace pod mostem v km 27,963</t>
  </si>
  <si>
    <t>SO 03-18-02</t>
  </si>
  <si>
    <t>žst. Holubice, úprava místní komunikace vlevo trati</t>
  </si>
  <si>
    <t>SO 03-18-03</t>
  </si>
  <si>
    <t>žst. Holubice, nákladiště</t>
  </si>
  <si>
    <t>SO 03-18-04</t>
  </si>
  <si>
    <t>žst. Holubice, úprava místní komunikace vpravo trati</t>
  </si>
  <si>
    <t>SO 03-18-05</t>
  </si>
  <si>
    <t>žst. Holubice, parkoviště</t>
  </si>
  <si>
    <t>SO 04-18-01</t>
  </si>
  <si>
    <t>t.ú. Holubice - Rousínov, přeložka komunikace II/430 před Rousínovem</t>
  </si>
  <si>
    <t>SO 04-18-02</t>
  </si>
  <si>
    <t>t.ú. Holubice - Rousínov, přístup k Z portálu Rousínovského tunelu</t>
  </si>
  <si>
    <t>SO 04-18-03</t>
  </si>
  <si>
    <t>t.ú. Holubice - Rousínov, úprava III/3836 pod mostem v km 30,000</t>
  </si>
  <si>
    <t>SO 04-18-04</t>
  </si>
  <si>
    <t>t.ú. Holubice - Rousínov, úprava komunikace III/3834 nad Rousínovským tunelem</t>
  </si>
  <si>
    <t>SO 04-18-05</t>
  </si>
  <si>
    <t>t.ú. Holubice - Rousínov, úprava MK po zrušení přejezdu ev. km 32,623</t>
  </si>
  <si>
    <t>SO 04-18-06</t>
  </si>
  <si>
    <t>t.ú. Holubice - Rousínov, úprava II/430 po zrušení přejezdu ev. km 32,966</t>
  </si>
  <si>
    <t>SO 04-18-07</t>
  </si>
  <si>
    <t>t.ú. Holubice - Rousínov, přeložka polní cesty vlevo trati km 30,000-30,150</t>
  </si>
  <si>
    <t>SO 04-18-08</t>
  </si>
  <si>
    <t>t.ú. Holubice - Rousínov, souběžné komunikace vlevo trati</t>
  </si>
  <si>
    <t>SO 04-18-09</t>
  </si>
  <si>
    <t>t.ú. Holubice - Rousínov, souběžné komunikace vpravo trati</t>
  </si>
  <si>
    <t>SO 04-18-10</t>
  </si>
  <si>
    <t>t.ú. Holubice - Rousínov, výškové dorovnání souběžné komunikace vlevo trati</t>
  </si>
  <si>
    <t>SO 05-18-01</t>
  </si>
  <si>
    <r>
      <rPr>
        <sz val="10"/>
        <rFont val="Arial CE"/>
        <family val="2"/>
        <charset val="238"/>
      </rPr>
      <t>odb. Rousínov, křižovatka Slavkovská - Rudé armády</t>
    </r>
  </si>
  <si>
    <t>SO 05-18-02</t>
  </si>
  <si>
    <t>odb. Rousínov, prodloužení Slavkovské ulice k ul. Čsl. armády - obchvat Rousínov</t>
  </si>
  <si>
    <t>SO 05-18-03</t>
  </si>
  <si>
    <t>odb. Rousínov, obslužná komunikace Kr. Vážan s parkovištěm</t>
  </si>
  <si>
    <t>SO 05-18-04</t>
  </si>
  <si>
    <r>
      <rPr>
        <sz val="10"/>
        <rFont val="Arial CE"/>
        <family val="2"/>
        <charset val="238"/>
      </rPr>
      <t>odb. Rousínov, úprava ul. Čsl. armády pro podchod</t>
    </r>
  </si>
  <si>
    <t>SO 05-18-05</t>
  </si>
  <si>
    <t>odb. Rousínov, místní komunikace (pěší + cyklo) vlevo trati</t>
  </si>
  <si>
    <t>SO 05-18-06</t>
  </si>
  <si>
    <t>odb. Rousínov, souběžné komunikace vlevo trati</t>
  </si>
  <si>
    <t>SO 05-18-07</t>
  </si>
  <si>
    <t>odb. Rousínov, parkoviště</t>
  </si>
  <si>
    <t>SO 06-18-01</t>
  </si>
  <si>
    <t>t.ú. Rousínov - Luleč, úprava komunikace III/37926 pro most nad zářezem</t>
  </si>
  <si>
    <t>SO 06-18-02</t>
  </si>
  <si>
    <t>t.ú. Rousínov - Luleč, přístup k V portálu Habrovanského tunelu</t>
  </si>
  <si>
    <t>SO 06-18-03</t>
  </si>
  <si>
    <t>t.ú. Rousínov - Luleč, úprava polní cesty v km 38,225</t>
  </si>
  <si>
    <t>SO 06-18-04</t>
  </si>
  <si>
    <t>t.ú. Rousínov - Luleč, omezení provozu komunikace III/37929 v Lulči během výstavby</t>
  </si>
  <si>
    <t>SO 06-18-05</t>
  </si>
  <si>
    <t>t.ú. Rousínov - Luleč, souběžné komunikace vlevo trati</t>
  </si>
  <si>
    <t>SO 06-18-06</t>
  </si>
  <si>
    <t>t.ú. Rousínov - Luleč, souběžné komunikace vpravo trati</t>
  </si>
  <si>
    <t>SO 07-18-01</t>
  </si>
  <si>
    <t>žst. Luleč, úprava komunikace III/4314 pro nadjezd Luleč</t>
  </si>
  <si>
    <t>SO 07-18-02</t>
  </si>
  <si>
    <t>žst. Luleč, souběžné komunikace vpravo trati</t>
  </si>
  <si>
    <t>SO 07-18-03</t>
  </si>
  <si>
    <t>žst. Luleč, příjezdová komunikace k základně správy tratí</t>
  </si>
  <si>
    <t>SO 07-18-04</t>
  </si>
  <si>
    <t>žst. Luleč, příjezdová komunikace k nádraží</t>
  </si>
  <si>
    <t>SO 07-18-05</t>
  </si>
  <si>
    <t>žst. Luleč, parkoviště</t>
  </si>
  <si>
    <t>SO 08-18-01</t>
  </si>
  <si>
    <t>t.ú. Luleč - Vyškov na Moravě, ukončení komunikace v km 43,738</t>
  </si>
  <si>
    <t>SO 08-18-02</t>
  </si>
  <si>
    <t>t.ú. Luleč - Vyškov, souběžné komunikace vlevo trati</t>
  </si>
  <si>
    <t>SO 08-18-03</t>
  </si>
  <si>
    <t>t.ú. Luleč - Vyškov, souběžné komunikace vpravo trati</t>
  </si>
  <si>
    <t>SO 08-18-04</t>
  </si>
  <si>
    <t>t.ú. Luleč - Vyškov, okružní křižovatka</t>
  </si>
  <si>
    <t>SO 08-18-05</t>
  </si>
  <si>
    <t>t.ú. Luleč - Vyškov, přeložka ulice Nosálovské</t>
  </si>
  <si>
    <t>SO 08-18-06</t>
  </si>
  <si>
    <t>t.ú. Luleč - Vyškov, chodníky u podchodu ulice Nosálovské</t>
  </si>
  <si>
    <t>SO 09-18-01</t>
  </si>
  <si>
    <t>žst. Vyškov na Moravě, úprava komunikací Luční a U Jandovky</t>
  </si>
  <si>
    <t>SO 09-18-02</t>
  </si>
  <si>
    <t>žst. Vyškov na Moravě, úprava dopravního hřiště</t>
  </si>
  <si>
    <t>SO 09-18-03</t>
  </si>
  <si>
    <t>žst. Vyškov na Moravě, úprava ulice Purkyňova</t>
  </si>
  <si>
    <t>SO 09-18-04</t>
  </si>
  <si>
    <t>žst. Vyškov na Moravě, chodníky u jižního podchodu na nástupiště</t>
  </si>
  <si>
    <t>SO 09-18-05</t>
  </si>
  <si>
    <t>žst. Vyškov na Moravě, parkoviště u jižního podchodu na nástupiště</t>
  </si>
  <si>
    <t>SO 09-18-06</t>
  </si>
  <si>
    <t>žst. Vyškov na Moravě, zpevněná plocha u garáže Správy tratí</t>
  </si>
  <si>
    <t>SO 09-18-07</t>
  </si>
  <si>
    <t>žst. Vyškov na Moravě, plochy na náhradní autobusovou dopravu</t>
  </si>
  <si>
    <t>SO 09-18-08</t>
  </si>
  <si>
    <t>žst. Vyškov na Moravě, úprava ulic Dědická - 9. května</t>
  </si>
  <si>
    <t>SO 09-18-09</t>
  </si>
  <si>
    <t>žst. Vyškov na Moravě, úprava komunikací pod mostem přes řeku Hanou</t>
  </si>
  <si>
    <t>SO 09-18-10</t>
  </si>
  <si>
    <t>žst. Vyškov na Moravě, úprava nákladiště</t>
  </si>
  <si>
    <t>SO 09-18-11</t>
  </si>
  <si>
    <t>žst. Vyškov na Moravě, parkoviště u ul. 9. května</t>
  </si>
  <si>
    <t>SO 100-18-01</t>
  </si>
  <si>
    <t>žst. Hrušovany u Brna, nákladiště</t>
  </si>
  <si>
    <t>KABELOVODY, KOLEKTORY</t>
  </si>
  <si>
    <t>E.1.9</t>
  </si>
  <si>
    <t>SO 01-15-10</t>
  </si>
  <si>
    <t>žst. Blažovice, kabelovod</t>
  </si>
  <si>
    <t>SO 03-15-10</t>
  </si>
  <si>
    <t>žst. Holubice, kabelovod</t>
  </si>
  <si>
    <t>SO 05-15-10</t>
  </si>
  <si>
    <t>zast. Rousínov, kabelovod</t>
  </si>
  <si>
    <t>SO 07-15-10</t>
  </si>
  <si>
    <t>žst. Luleč, kabelovod</t>
  </si>
  <si>
    <t>SO 09-15-10</t>
  </si>
  <si>
    <t>žst. Vyškov na Moravě, kabelovod</t>
  </si>
  <si>
    <t>PROTIHLUKOVÉ OBJEKTY</t>
  </si>
  <si>
    <t>E.1.10</t>
  </si>
  <si>
    <t>SO 01-33-01</t>
  </si>
  <si>
    <t>žst. Blažovice, PhS</t>
  </si>
  <si>
    <t>SO 02-33-01</t>
  </si>
  <si>
    <t>t.ú. Blažovice - Holubice, PhS</t>
  </si>
  <si>
    <t>SO 03-33-01</t>
  </si>
  <si>
    <t>žst. Holubice, PhS</t>
  </si>
  <si>
    <t>SO 05-33-01</t>
  </si>
  <si>
    <t>výh. Rousínov, PhS</t>
  </si>
  <si>
    <t>SO 06-33-01</t>
  </si>
  <si>
    <t>t.ú. Rousínov - Luleč, PhS</t>
  </si>
  <si>
    <t>SO 07-33-01</t>
  </si>
  <si>
    <t>žst. Luleč, PhS</t>
  </si>
  <si>
    <t>SO 08-33-01</t>
  </si>
  <si>
    <t>t.ú. Luleč - Vyškov, PhS</t>
  </si>
  <si>
    <t>SO 09-33-01</t>
  </si>
  <si>
    <t>žst. Vyškov na Moravě, PhS</t>
  </si>
  <si>
    <t>POZEMNÍ STAVEBNÍ OBJEKTY</t>
  </si>
  <si>
    <t>POZEMNÍ OBJEKTY BUDOV</t>
  </si>
  <si>
    <t>E.2</t>
  </si>
  <si>
    <t>SO 00-15-01</t>
  </si>
  <si>
    <t xml:space="preserve">t.ú.Šlapanice - Blažovice, zast.Ponětovice, technologický domek  </t>
  </si>
  <si>
    <t>SO 01-15-01</t>
  </si>
  <si>
    <t>žst. Blažovice, technologická budova</t>
  </si>
  <si>
    <t>SO 01-15-02</t>
  </si>
  <si>
    <t>žst. Blažovice, budova podružné TS</t>
  </si>
  <si>
    <t>SO 01-15-03</t>
  </si>
  <si>
    <t>žst. Blažovice, budova SSÚ SSZT</t>
  </si>
  <si>
    <t>SO 02-15-01</t>
  </si>
  <si>
    <t xml:space="preserve">t.ú. Blažovice - Holubice, Holubický tunel, technologický domek </t>
  </si>
  <si>
    <t>SO 03-15-01</t>
  </si>
  <si>
    <t>žst. Holubice, stavební úpravy VB</t>
  </si>
  <si>
    <t>SO 03-15-02</t>
  </si>
  <si>
    <t>žst. Holubice, technologická budova</t>
  </si>
  <si>
    <t>SO 03-15-03</t>
  </si>
  <si>
    <t xml:space="preserve">žst. Holubice, zast.Holubice, technologický domek  </t>
  </si>
  <si>
    <t>SO 04-15-01</t>
  </si>
  <si>
    <t>t.ú. Holubice - Rousínov, Rousínovský tunel, technologický domek</t>
  </si>
  <si>
    <t>SO 05-15-01</t>
  </si>
  <si>
    <t xml:space="preserve">výh. Rousínov, technologická budova </t>
  </si>
  <si>
    <t>SO 06-15-01</t>
  </si>
  <si>
    <t>t.ú.Rousínov - Luleč, Habrovanský tunel, technologiclý domek</t>
  </si>
  <si>
    <t>SO 07-15-01</t>
  </si>
  <si>
    <t>žst. Luleč, technologická budova</t>
  </si>
  <si>
    <t>SO 07-15-02</t>
  </si>
  <si>
    <t>žst. Luleč, výpravní budova</t>
  </si>
  <si>
    <t>SO 09-15-01</t>
  </si>
  <si>
    <t>žst. Vyškov na Moravě, stavební úpravy VB</t>
  </si>
  <si>
    <t>SO 09-15-02</t>
  </si>
  <si>
    <t>žst. Vyškov na Moravě, budova pro NTS</t>
  </si>
  <si>
    <t>SO 09-15-03</t>
  </si>
  <si>
    <t>žst. Vyškov na Moravě, garáž MUV</t>
  </si>
  <si>
    <t>ZASTŘEŠENÍ NÁSTUPIŠŤ, PŘÍSTŘEŠKY NA NÁSTUPIŠTÍCH</t>
  </si>
  <si>
    <t>SO 01-15-20</t>
  </si>
  <si>
    <t>žst. Blažovice, přístřešky pro cestující</t>
  </si>
  <si>
    <t>SO 03-15-20</t>
  </si>
  <si>
    <t xml:space="preserve">zast. Holubice, přístřešky pro cestující  </t>
  </si>
  <si>
    <t>SO 05-15-20</t>
  </si>
  <si>
    <t>odb. Rousínov, přístřešky pro cestující</t>
  </si>
  <si>
    <t>SO 05-15-21</t>
  </si>
  <si>
    <t>odb. Rousínov, zastřešení VO z podchodu v km 33,300</t>
  </si>
  <si>
    <t>SO 07-15-20</t>
  </si>
  <si>
    <t>žst. Luleč, zastřešení</t>
  </si>
  <si>
    <t>SO 09-15-20</t>
  </si>
  <si>
    <t>žst. Vyškov na Moravě, zastřešení VO z podchodu</t>
  </si>
  <si>
    <t>SO 09-15-21</t>
  </si>
  <si>
    <t>žst. Vyškov na Moravě, zastřešení nástupišť</t>
  </si>
  <si>
    <t>INDIVIDUÁLNÍ PROTIHLUKOVÁ OPATŘENÍ</t>
  </si>
  <si>
    <t>SO 01-15-30</t>
  </si>
  <si>
    <t>žst. Blažovice, IPO</t>
  </si>
  <si>
    <t>SO 03-15-30</t>
  </si>
  <si>
    <t>žst. Holubice, IPO</t>
  </si>
  <si>
    <t>SO 05-15-30</t>
  </si>
  <si>
    <t>odb. Rousínov, IPO</t>
  </si>
  <si>
    <t>SO 08-15-30</t>
  </si>
  <si>
    <t>Luleč - Vyškov na Moravě, IPO</t>
  </si>
  <si>
    <t>SO 09-15-30</t>
  </si>
  <si>
    <t>žst. Vyškov na Moravě, IPO</t>
  </si>
  <si>
    <t>ORIENTAČNÍ SYSTÉM</t>
  </si>
  <si>
    <t>SO 01-15-40</t>
  </si>
  <si>
    <t>žst. Blažovice, orientační systém</t>
  </si>
  <si>
    <t>SO 03-15-40</t>
  </si>
  <si>
    <t>žst. Holubice, orientační systém</t>
  </si>
  <si>
    <t>SO 05-15-40</t>
  </si>
  <si>
    <t>Zast. Rousínov, orientační systém</t>
  </si>
  <si>
    <t>SO 07-15-40</t>
  </si>
  <si>
    <t>žst. Luleč, orientační systém</t>
  </si>
  <si>
    <t>SO 09-15-40</t>
  </si>
  <si>
    <t>žst. Vyškov na Mor., orientační systém</t>
  </si>
  <si>
    <t>DEMOLICE</t>
  </si>
  <si>
    <t>SO 01-15-50</t>
  </si>
  <si>
    <t>žst. Blažovice, demolice</t>
  </si>
  <si>
    <t>SO 02-15-50</t>
  </si>
  <si>
    <t>t.ú. Blažovice - Holubice, demolice</t>
  </si>
  <si>
    <t>SO 03-15-50</t>
  </si>
  <si>
    <t>žst. Holubice, demolice</t>
  </si>
  <si>
    <t>SO 06-15-50</t>
  </si>
  <si>
    <t>t.ú. Rousínov - Luleč, demolice</t>
  </si>
  <si>
    <t>SO 07-15-50</t>
  </si>
  <si>
    <t>žst. Luleč, demolice</t>
  </si>
  <si>
    <t>SO 08-15-50</t>
  </si>
  <si>
    <t>t.ú. Luleč - Vyškov na Moravě, demolice</t>
  </si>
  <si>
    <t>SO 09-15-50</t>
  </si>
  <si>
    <t>žst. Vyškov na Moravě, demolice</t>
  </si>
  <si>
    <t>SO 52-15-50</t>
  </si>
  <si>
    <t>t.ú. Blažovice - Slavkov u Brna</t>
  </si>
  <si>
    <t>OPLOCENÍ</t>
  </si>
  <si>
    <t>SO 92-15-80</t>
  </si>
  <si>
    <t>t.ú. Blažovice - Vyškov na Moravě, oplocení</t>
  </si>
  <si>
    <t>TRAKČNÍ A ENERGETICKÁ ZAŘÍZENÍ</t>
  </si>
  <si>
    <t>TRAKČNÍ VEDENÍ</t>
  </si>
  <si>
    <t>E.3.1</t>
  </si>
  <si>
    <t>SO 00-01-01</t>
  </si>
  <si>
    <t>t.ú. Šlapanice - Blažovice, úprava TV</t>
  </si>
  <si>
    <t>SO 01-01-01</t>
  </si>
  <si>
    <t>žst. Blažovice, TV</t>
  </si>
  <si>
    <t>SO 01-01-03</t>
  </si>
  <si>
    <t>žst. Blažovice, připojení SpS na TV</t>
  </si>
  <si>
    <t>SO 01-01-04</t>
  </si>
  <si>
    <t>žst. Blažovice, připojení TS 25/04 kV pro ZZ na TV</t>
  </si>
  <si>
    <t>SO 01-01-05</t>
  </si>
  <si>
    <t>žst. Blažovice, úprava TV stávajícího kolejiště</t>
  </si>
  <si>
    <t>SO 02-01-01</t>
  </si>
  <si>
    <t>t.ú. Blažovice - Holubice, TV</t>
  </si>
  <si>
    <t>SO 03-01-01</t>
  </si>
  <si>
    <t>žst. Holubice, TV</t>
  </si>
  <si>
    <t>SO 03-01-03</t>
  </si>
  <si>
    <t>žst. Holubice, připojení TS 25/04 kV pro ZZ na TV</t>
  </si>
  <si>
    <t>SO 03-01-04</t>
  </si>
  <si>
    <t>t.ú. Holubice - Křenovice, úprava stávajícího TV</t>
  </si>
  <si>
    <t>SO 04-01-01</t>
  </si>
  <si>
    <t>t.ú. Holubice - Rousínov, TV</t>
  </si>
  <si>
    <t>SO 04-01-100</t>
  </si>
  <si>
    <t>t.ú. Holubice - Rousínov, snesení stávajícího TV a UKK</t>
  </si>
  <si>
    <t>SO 05-01-01</t>
  </si>
  <si>
    <t>odb. Rousínov, TV</t>
  </si>
  <si>
    <t>SO 05-01-03</t>
  </si>
  <si>
    <t>odb. Rousínov, připojení TS 25/04 kV pro ZZ na TV</t>
  </si>
  <si>
    <t>SO 05-01-100</t>
  </si>
  <si>
    <t>žst. Rousínov, snesení stávajícího TV a UKK</t>
  </si>
  <si>
    <t>SO 06-01-01</t>
  </si>
  <si>
    <t>t.ú. Rousínov - Luleč, TV</t>
  </si>
  <si>
    <t>SO 06-01-100</t>
  </si>
  <si>
    <t>t.ú. Rousínov - Luleč, snesení stávajícího TV a UKK</t>
  </si>
  <si>
    <t>SO 07-01-01</t>
  </si>
  <si>
    <t>žst. Luleč, TV</t>
  </si>
  <si>
    <t>SO 07-01-03</t>
  </si>
  <si>
    <t>žst. Luleč, připojení TS 25/04 kV pro ZZ na TV</t>
  </si>
  <si>
    <t>SO 08-01-01</t>
  </si>
  <si>
    <t>t.ú. Luleč - Vyškov na Moravě, TV</t>
  </si>
  <si>
    <t>SO 08-01-100</t>
  </si>
  <si>
    <t>t.ú. Luleč - Vyškov na Moravě, snesení stávajícího TV a UKK</t>
  </si>
  <si>
    <t>SO 09-01-01</t>
  </si>
  <si>
    <t>žst. Vyškov na Moravě, TV</t>
  </si>
  <si>
    <t>SO 09-01-03</t>
  </si>
  <si>
    <t>žst. Vyškov na Moravě, připojení TS 25/04 kV pro ZZ na TV</t>
  </si>
  <si>
    <t>SPÍNACÍ STANICE (SpS) - stavební část</t>
  </si>
  <si>
    <t>E.3.3</t>
  </si>
  <si>
    <t>SO 01-15-70</t>
  </si>
  <si>
    <t>žst. Blažovice, budova SpS</t>
  </si>
  <si>
    <t>OHŘEV VÝMĚN - EOV</t>
  </si>
  <si>
    <t>E.3.4</t>
  </si>
  <si>
    <t>SO 01-06-01</t>
  </si>
  <si>
    <t>žst. Blažovice, EOV</t>
  </si>
  <si>
    <t>SO 03-06-01</t>
  </si>
  <si>
    <t>žst. Holubice, EOV</t>
  </si>
  <si>
    <t>SO 05-06-01</t>
  </si>
  <si>
    <t>odb. Rousínov, EOV</t>
  </si>
  <si>
    <t>SO 07-06-01</t>
  </si>
  <si>
    <t>žst. Luleč, EOV</t>
  </si>
  <si>
    <t>SO 09-06-01</t>
  </si>
  <si>
    <t>žst. Vyškov na Moravě, EOV</t>
  </si>
  <si>
    <t xml:space="preserve">ROZVODY vn, nn, OSVĚTLENÍ A DÁLKOVÉ OVLÁDÁNÍ ODPOJOVAČŮ </t>
  </si>
  <si>
    <t>E.3.6</t>
  </si>
  <si>
    <t>SO 00-06-01</t>
  </si>
  <si>
    <t>zast. Ponětovice, rozvody  nn a osvětlení</t>
  </si>
  <si>
    <t>SO 01-06-02</t>
  </si>
  <si>
    <t>zast. Blažovice zastávka, rozvody  nn a osvětlení</t>
  </si>
  <si>
    <t>SO 01-06-03</t>
  </si>
  <si>
    <t>žst. Blažovice, venkovní osvětlení</t>
  </si>
  <si>
    <t>SO 01-06-04</t>
  </si>
  <si>
    <t>žst. Blažovice, rozvody nn</t>
  </si>
  <si>
    <t>SO 01-06-05</t>
  </si>
  <si>
    <t>žst. Blažovice, DOÚO</t>
  </si>
  <si>
    <t>SO 01-06-06</t>
  </si>
  <si>
    <t xml:space="preserve">žst. Blažovice, přeložky silnoproudých rozvodů SŽDC </t>
  </si>
  <si>
    <t>SO 01-06-07</t>
  </si>
  <si>
    <t>SpS 25 kV Blažovice, DOÚO</t>
  </si>
  <si>
    <t>SO 01-12-01</t>
  </si>
  <si>
    <t>žst. Blažovice, kabel 22kV</t>
  </si>
  <si>
    <t>SO 01-12-02</t>
  </si>
  <si>
    <t>žst. Blažovice, přípojka 22kV</t>
  </si>
  <si>
    <t>SO 02-06-01</t>
  </si>
  <si>
    <t>Holubický tunel, rozvody nn a osvětlení</t>
  </si>
  <si>
    <t>SO 02-12-01</t>
  </si>
  <si>
    <t>t.ú. Blažovice - Holubice, kabel 22kV</t>
  </si>
  <si>
    <t>SO 03-06-02</t>
  </si>
  <si>
    <t>zast. Holubice zastávka, rozvody nn a osvětlení</t>
  </si>
  <si>
    <t>SO 03-06-03</t>
  </si>
  <si>
    <t>zast. Holubice zastávka, přípojka nn</t>
  </si>
  <si>
    <t>SO 03-06-04</t>
  </si>
  <si>
    <t>žst. Holubice, venkovní osvětlení</t>
  </si>
  <si>
    <t>SO 03-06-05</t>
  </si>
  <si>
    <t>žst. Holubice, rozvody nn</t>
  </si>
  <si>
    <t>SO 03-06-06</t>
  </si>
  <si>
    <t>žst. Holubice, DOÚO</t>
  </si>
  <si>
    <t>SO 03-06-07</t>
  </si>
  <si>
    <t xml:space="preserve">žst. Holubice, přeložky silnoproudých rozvodů SŽDC </t>
  </si>
  <si>
    <t>SO 04-06-01</t>
  </si>
  <si>
    <t>Rousínovský tunel, rozvody nn a osvětlení</t>
  </si>
  <si>
    <t>SO 04-12-01</t>
  </si>
  <si>
    <t>t.ú. Holubice - Rousínov, kabel 22kV</t>
  </si>
  <si>
    <t>SO 05-06-02</t>
  </si>
  <si>
    <t>zast. Rousínov, rozvody nn a osvětlení</t>
  </si>
  <si>
    <t>SO 05-06-03</t>
  </si>
  <si>
    <t>odb. Rousínov, rozvody nn a osvětlení</t>
  </si>
  <si>
    <t>SO 05-06-04</t>
  </si>
  <si>
    <t>odb. Rousínov, DOÚO</t>
  </si>
  <si>
    <t>SO 06-06-01</t>
  </si>
  <si>
    <t>Habrovanský tunel, rozvody nn a osvětlení</t>
  </si>
  <si>
    <t>SO 06-12-01</t>
  </si>
  <si>
    <t>t.ú. Rousínov - Luleč, kabel 22kV</t>
  </si>
  <si>
    <t>SO 07-06-02</t>
  </si>
  <si>
    <t>žst. Luleč, venkovní osvětlení</t>
  </si>
  <si>
    <t>SO 07-06-03</t>
  </si>
  <si>
    <t>žst. Luleč, osvětlení podchodu a nástupišť</t>
  </si>
  <si>
    <t>SO 07-06-04</t>
  </si>
  <si>
    <t>žst. Luleč, rozvody nn</t>
  </si>
  <si>
    <t>SO 07-06-05</t>
  </si>
  <si>
    <t>žst. Luleč, DOÚO</t>
  </si>
  <si>
    <t>SO 07-06-06</t>
  </si>
  <si>
    <t xml:space="preserve">žst. Luleč, přeložky silnoproudých rozvodů SŽDC </t>
  </si>
  <si>
    <t>SO 08-12-01</t>
  </si>
  <si>
    <t>t.ú. Luleč - Vyškov na Moravě, kabel 22kV</t>
  </si>
  <si>
    <t>SO 09-06-02</t>
  </si>
  <si>
    <t>žst. Vyškov na Moravě, venkovní osvětlení</t>
  </si>
  <si>
    <t>SO 09-06-03</t>
  </si>
  <si>
    <t>žst. Vyškov na Moravě, osvětlení podchodu a nástupišť</t>
  </si>
  <si>
    <t>SO 09-06-04</t>
  </si>
  <si>
    <t>žst. Vyškov na Moravě, rozvody nn</t>
  </si>
  <si>
    <t>SO 09-06-05</t>
  </si>
  <si>
    <t>žst. Vyškov na Moravě, DOÚO</t>
  </si>
  <si>
    <t>SO 09-06-06</t>
  </si>
  <si>
    <t>žst. Vyškov na Moravě, přeložky silnoproudých rozvodů SŽDC</t>
  </si>
  <si>
    <t>SO 09-12-01</t>
  </si>
  <si>
    <t>žst. Vyškov na Moravě, přípojka 22kV</t>
  </si>
  <si>
    <t>SO 49-06-01</t>
  </si>
  <si>
    <t>t.ú. Brno-Židenice - Blažovice, přípojky nn pro GSM-R</t>
  </si>
  <si>
    <t>SO 52-06-01</t>
  </si>
  <si>
    <t>t.ú. Blažovice - Slavkov u Brna, GSM-R</t>
  </si>
  <si>
    <t>SO 100-06-01</t>
  </si>
  <si>
    <t>žst. Hrušovany u Brna, úprava osvětlení a rozvodů nn</t>
  </si>
  <si>
    <t>UKOLEJNĚNÍ KOVOVÝCH KONSTRUKCÍ</t>
  </si>
  <si>
    <t>E.3.7</t>
  </si>
  <si>
    <t>SO 00-01-02</t>
  </si>
  <si>
    <t xml:space="preserve">t.ú. Šlapanice - Blažovice, úprava UKK </t>
  </si>
  <si>
    <t>SO 01-01-02</t>
  </si>
  <si>
    <t>žst. Blažovice, UKK</t>
  </si>
  <si>
    <t>SO 01-01-06</t>
  </si>
  <si>
    <t>žst. Blažovice, úprava UKK stávajícího kolejiště</t>
  </si>
  <si>
    <t>SO 02-01-02</t>
  </si>
  <si>
    <t>t.ú. Blažovice - Holubice, UKK</t>
  </si>
  <si>
    <t>SO 02-01-04</t>
  </si>
  <si>
    <t>t.ú. Blažovice - Holubice, úprava stávajícího UKK</t>
  </si>
  <si>
    <t>SO 03-01-02</t>
  </si>
  <si>
    <t>žst. Holubice, UKK</t>
  </si>
  <si>
    <t>SO 03-01-05</t>
  </si>
  <si>
    <t>t.ú. Holubice - Křenovice, úprava stávajícího UKK</t>
  </si>
  <si>
    <t>SO 04-01-02</t>
  </si>
  <si>
    <t>t.ú. Holubice - Rousínov, UKK</t>
  </si>
  <si>
    <t>SO 05-01-02</t>
  </si>
  <si>
    <t>odb. Rousínov, UKK</t>
  </si>
  <si>
    <t>SO 06-01-02</t>
  </si>
  <si>
    <t>t.ú. Rousínov - Luleč, UKK</t>
  </si>
  <si>
    <t>SO 07-01-02</t>
  </si>
  <si>
    <t>žst. Luleč, UKK</t>
  </si>
  <si>
    <t>SO 08-01-02</t>
  </si>
  <si>
    <t>t.ú. Luleč - Vyškov na Moravě, UKK</t>
  </si>
  <si>
    <t>SO 09-01-02</t>
  </si>
  <si>
    <t>žst. Vyškov na Moravě, UKK</t>
  </si>
  <si>
    <t>VNĚJŠÍ UZEMNĚNÍ</t>
  </si>
  <si>
    <t>E.3.8</t>
  </si>
  <si>
    <t>SO 01-06-08</t>
  </si>
  <si>
    <t>zast. Blažovice zastávka, uzemnění TTS 22/0,4kV</t>
  </si>
  <si>
    <t>SO 01-06-09</t>
  </si>
  <si>
    <t>žst. Blažovice, uzemnění technologické budovy</t>
  </si>
  <si>
    <t>SO 01-06-10</t>
  </si>
  <si>
    <t>žst. Blažovice, uzemnění TS 25/0,4kV pro napájení ZZ</t>
  </si>
  <si>
    <t>SO 01-06-11</t>
  </si>
  <si>
    <t>SpS 25 kV Blažovice, vnější uzemnění</t>
  </si>
  <si>
    <t>SO 02-06-04</t>
  </si>
  <si>
    <t>Holubický tunel, uzemnění technologické budovy</t>
  </si>
  <si>
    <t>SO 03-06-08</t>
  </si>
  <si>
    <t>žst. Holubice, uzemnění technologické budovy</t>
  </si>
  <si>
    <t>SO 03-06-09</t>
  </si>
  <si>
    <t>žst. Holubice, uzemnění TS 25/0,4kV pro napájení ZZ</t>
  </si>
  <si>
    <t>SO 04-06-03</t>
  </si>
  <si>
    <t>Rousínovský tunel, uzemnění technologické budovy</t>
  </si>
  <si>
    <t>SO 05-06-05</t>
  </si>
  <si>
    <t>odb. Rousínov, uzemnění technologické budovy</t>
  </si>
  <si>
    <t>SO 05-06-06</t>
  </si>
  <si>
    <t>odb. Rousínov, uzemnění TS 25/0,4kV pro napájení ZZ</t>
  </si>
  <si>
    <t>SO 06-06-02</t>
  </si>
  <si>
    <t>Habrovanský tunel, uzemnění technologické budovy</t>
  </si>
  <si>
    <t>SO 07-06-07</t>
  </si>
  <si>
    <t>žst. Luleč, uzemnění technologické budovy</t>
  </si>
  <si>
    <t>SO 07-06-08</t>
  </si>
  <si>
    <t>žst. Luleč, uzemnění výpravní budovy</t>
  </si>
  <si>
    <t>SO 07-06-09</t>
  </si>
  <si>
    <t>žst. Luleč, uzemnění TS 25/0,4kV pro napájení ZZ</t>
  </si>
  <si>
    <t>SO 09-06-07</t>
  </si>
  <si>
    <t>žst. Vyškov na Moravě, uzemnění NTS 22kV</t>
  </si>
  <si>
    <t>SO 09-06-08</t>
  </si>
  <si>
    <t>žst. Vyškov na Moravě, uzemnění výpravní budovy</t>
  </si>
  <si>
    <t>SO 09-06-09</t>
  </si>
  <si>
    <t>žst. Vyškov na Moravě, uzemnění TS 25/0,4kV pro napájení ZZ</t>
  </si>
  <si>
    <t>Formulář 3PS</t>
  </si>
  <si>
    <t>Rekapitulace nákladů provozních souborů</t>
  </si>
  <si>
    <t>Náklady na realizaci jednotlivých PS</t>
  </si>
  <si>
    <t>SŽDC celkem
[Kč]
(B.2.1.1)</t>
  </si>
  <si>
    <t>B.2.1.1</t>
  </si>
  <si>
    <t>B.2.2.1</t>
  </si>
  <si>
    <t>Rezerva PS</t>
  </si>
  <si>
    <t>SŽDC celkem
[Kč]
(B.2.2.1)</t>
  </si>
  <si>
    <t xml:space="preserve">B.2.1.1 </t>
  </si>
  <si>
    <t xml:space="preserve">B.2.2.1 </t>
  </si>
  <si>
    <t>procentní sazba z B.2.1.1</t>
  </si>
  <si>
    <t>Ostatní celkem
[Kč]
(B.2.1.1)</t>
  </si>
  <si>
    <t>Ostatní celkem
[Kč]
(B.2.2.1)</t>
  </si>
  <si>
    <t>Číslo PS</t>
  </si>
  <si>
    <t>Název provozního souboru</t>
  </si>
  <si>
    <t>náklady PS (B.2.1.1)</t>
  </si>
  <si>
    <t>rezerva PS</t>
  </si>
  <si>
    <t>ŽELEZNIČNÍ ZABEZPEČOVACÍ ZAŘÍZENÍ</t>
  </si>
  <si>
    <t>STANIČNÍ ZABEZPEČOVACÍ ZAŘÍZENÍ (SZZ)</t>
  </si>
  <si>
    <t>PS 11-28-01</t>
  </si>
  <si>
    <t>žst. Blažovice, SZZ</t>
  </si>
  <si>
    <t>PS 11-28-01.1</t>
  </si>
  <si>
    <t xml:space="preserve">žst. Blažovice, definitivní SZZ </t>
  </si>
  <si>
    <t>PS 11-28-01.2</t>
  </si>
  <si>
    <t>žst. Blažovice, provizorní SZZ</t>
  </si>
  <si>
    <t>PS 11-28-01.3</t>
  </si>
  <si>
    <t>žst. Blažovice, ETCS</t>
  </si>
  <si>
    <t>PS 11-28-01.5</t>
  </si>
  <si>
    <t>ČMC závod Mokrá, úprava SZZ</t>
  </si>
  <si>
    <t>PS 51-28-12</t>
  </si>
  <si>
    <t>žst. Slavkov u Brna, úprava SZZ</t>
  </si>
  <si>
    <t>PS 54-28-12</t>
  </si>
  <si>
    <t>žst. Křenovice horní nádraží, úprava SZZ</t>
  </si>
  <si>
    <t>PS 13-28-01</t>
  </si>
  <si>
    <t>žst. Holubice, SZZ</t>
  </si>
  <si>
    <t>PS 13-28-01.1</t>
  </si>
  <si>
    <t xml:space="preserve">žst. Holubice, definitivní SZZ </t>
  </si>
  <si>
    <t>PS 13-28-01.2</t>
  </si>
  <si>
    <t>žst. Holubice, provizorní SZZ</t>
  </si>
  <si>
    <t>PS 13-28-01.3</t>
  </si>
  <si>
    <t>žst. Holubice, ETCS</t>
  </si>
  <si>
    <t>PS 15-28-01</t>
  </si>
  <si>
    <r>
      <t xml:space="preserve">odb. </t>
    </r>
    <r>
      <rPr>
        <sz val="10"/>
        <rFont val="Arial"/>
        <family val="2"/>
        <charset val="238"/>
      </rPr>
      <t>Rousínov SZZ</t>
    </r>
  </si>
  <si>
    <t>PS 15-28-01.1</t>
  </si>
  <si>
    <t xml:space="preserve">odb. Rousínov, definitivní SZZ </t>
  </si>
  <si>
    <t>PS 15-28-01.2</t>
  </si>
  <si>
    <t>odb. Rousínov, provizorní SZZ</t>
  </si>
  <si>
    <t>PS 15-28-01.3</t>
  </si>
  <si>
    <t>odb. Rousínov, ETCS</t>
  </si>
  <si>
    <t>PS 17-28-01</t>
  </si>
  <si>
    <t>žst. Luleč, SZZ</t>
  </si>
  <si>
    <t>PS 17-28-01.1</t>
  </si>
  <si>
    <t xml:space="preserve">žst. Luleč, definitivní SZZ </t>
  </si>
  <si>
    <t>PS 17-28-01.2</t>
  </si>
  <si>
    <t>žst. Luleč, provizorní SZZ</t>
  </si>
  <si>
    <t>PS 17-28-01.3</t>
  </si>
  <si>
    <t>žst. Luleč, ETCS</t>
  </si>
  <si>
    <t>PS 19-28-01</t>
  </si>
  <si>
    <t>žst. Vyškov na Moravě, SZZ</t>
  </si>
  <si>
    <t>PS 19-28-01.1</t>
  </si>
  <si>
    <t xml:space="preserve">žst. Vyškov na Moravě, definitivní SZZ </t>
  </si>
  <si>
    <t>PS 19-28-01.2</t>
  </si>
  <si>
    <t>žst. Vyškov na Moravě, provizorní SZZ</t>
  </si>
  <si>
    <t>PS 19-28-01.3</t>
  </si>
  <si>
    <t>žst. Vyškov na Moravě, ETCS</t>
  </si>
  <si>
    <t>TRAŤOVÉ ZABEZPEČOVACÍ ZAŘÍZENÍ (TZZ)</t>
  </si>
  <si>
    <t>PS 51-28-11</t>
  </si>
  <si>
    <t>Blažovice - Slavkov u Brna, TZZ</t>
  </si>
  <si>
    <t>PS 12-28-01</t>
  </si>
  <si>
    <t>Blažovice - Holubice, TZZ</t>
  </si>
  <si>
    <t>PS 54-28-11</t>
  </si>
  <si>
    <t>Křenovice horní nádraží - Holubice, TZZ</t>
  </si>
  <si>
    <t>PS 14-28-01</t>
  </si>
  <si>
    <t>Holubice - Rousínov, TZZ</t>
  </si>
  <si>
    <t>PS 16-28-01</t>
  </si>
  <si>
    <t>Rousínov - Luleč, TZZ</t>
  </si>
  <si>
    <t>PS 18-28-01</t>
  </si>
  <si>
    <t>Luleč - Vyškov na Moravě, TZZ</t>
  </si>
  <si>
    <t>PS 11-28-01.4</t>
  </si>
  <si>
    <t>Blažovice - ČMC závod Mokrá, TZZ</t>
  </si>
  <si>
    <t>PS 00-28-01</t>
  </si>
  <si>
    <t>Šlapanice - Blažovice, vstup do ETCS</t>
  </si>
  <si>
    <t>DÁLKOVÉ OVLÁDÁNÍ ZABEZPEČOVACÍHO ZAŘÍZENÍ (DOZ)</t>
  </si>
  <si>
    <t>PS 60-28-01</t>
  </si>
  <si>
    <t>DOZ Blažovice - Nezamyslice</t>
  </si>
  <si>
    <t>ŽELEZNIČNÍ SDĚLOVACÍ   ZAŘÍZENÍ</t>
  </si>
  <si>
    <t>KABELIZACE (MÍSTNÍ, DÁLKOVÁ) VČETNĚ PŘENOSOVÝCH SYSTÉMŮ</t>
  </si>
  <si>
    <t>D.2</t>
  </si>
  <si>
    <t>PS 00-14-01</t>
  </si>
  <si>
    <t>t.ú. Šlapanice - Blažovice, traťový kabel</t>
  </si>
  <si>
    <t>PS 02-14-01</t>
  </si>
  <si>
    <t>t.ú. Blažovice - Holubice, traťový kabel</t>
  </si>
  <si>
    <t>PS 04-14-01</t>
  </si>
  <si>
    <t>t.ú. Holubice - Rousínov, traťový kabel</t>
  </si>
  <si>
    <t>PS 06-14-01</t>
  </si>
  <si>
    <t>t.ú. Rousínov - Luleč, traťový kabel</t>
  </si>
  <si>
    <t>PS 08-14-01</t>
  </si>
  <si>
    <t>t.ú. Luleč - Vyškov na Moravě, traťový kabel</t>
  </si>
  <si>
    <t>PS 50-14-01</t>
  </si>
  <si>
    <t xml:space="preserve">t.ú. Brno Židenice - Brno Černovice, doplnění HDPE </t>
  </si>
  <si>
    <t>PS 51-14-01</t>
  </si>
  <si>
    <t xml:space="preserve">t.ú. Brno Černovice - Šlapanice, doplnění HDPE </t>
  </si>
  <si>
    <t>PS 52-14-01</t>
  </si>
  <si>
    <t>t.ú. Blažovice - Slavkov u Brna, traťový kabel</t>
  </si>
  <si>
    <t>PS 00-14-02</t>
  </si>
  <si>
    <t>t.ú. Šlapanice - Blažovice, DOK</t>
  </si>
  <si>
    <t>PS 50-14-02</t>
  </si>
  <si>
    <t>t.ú. Brno Židenice - Brno Černovice, DOK</t>
  </si>
  <si>
    <t>PS 51-14-02</t>
  </si>
  <si>
    <t>t.ú. Brno Černovice - Šlapanice, DOK</t>
  </si>
  <si>
    <t>PS 52-14-02</t>
  </si>
  <si>
    <t>t.ú. Blažovice - Slavkov u Brna, DOK</t>
  </si>
  <si>
    <t>PS 92-14-01</t>
  </si>
  <si>
    <t>t.ú. Blažovice - Vyškov, DOK</t>
  </si>
  <si>
    <t>PS 01-14-01</t>
  </si>
  <si>
    <t>žst. Blažovice, místní kabelizace</t>
  </si>
  <si>
    <t>PS 03-14-01</t>
  </si>
  <si>
    <t>žst. Holubice, místní kabelizace</t>
  </si>
  <si>
    <t>PS 05-14-01</t>
  </si>
  <si>
    <t>odb. Rousínov, místní kabelizace</t>
  </si>
  <si>
    <t>PS 07-14-01</t>
  </si>
  <si>
    <t>žst. Luleč, místní kabelizace</t>
  </si>
  <si>
    <t>PS 09-14-01</t>
  </si>
  <si>
    <t>žst. Vyškov na Moravě, místní kabelizace</t>
  </si>
  <si>
    <t>PS 92-14-02</t>
  </si>
  <si>
    <t>t.ú. Blažovice - Vyškov, přenosové zařízení</t>
  </si>
  <si>
    <t>PS 92-14-03</t>
  </si>
  <si>
    <t>t.ú. Blažovice - Vyškov, ATÚ</t>
  </si>
  <si>
    <t>VNITŘNÍ SDĚLOVACÍ ZAŘÍZENÍ</t>
  </si>
  <si>
    <t>PS 00-14-03</t>
  </si>
  <si>
    <t>zast. Ponětovice, EZS</t>
  </si>
  <si>
    <t>PS 01-14-02</t>
  </si>
  <si>
    <t>zast. Blažovice, EZS a LDP</t>
  </si>
  <si>
    <t>PS 01-14-03</t>
  </si>
  <si>
    <t xml:space="preserve">zast. Blažovice,  sdělovací zařízení </t>
  </si>
  <si>
    <t>PS 01-14-04</t>
  </si>
  <si>
    <t>žst. Blažovice, telefonní zapojovač</t>
  </si>
  <si>
    <t>PS 01-14-05</t>
  </si>
  <si>
    <t>žst. Blažovice, EZS a LDP</t>
  </si>
  <si>
    <t>PS 01-14-06</t>
  </si>
  <si>
    <t>žst. Blažovice, sdělovací zařízení</t>
  </si>
  <si>
    <t>PS 02-14-02</t>
  </si>
  <si>
    <t>Holubický tunel, EZS a LDP</t>
  </si>
  <si>
    <t>PS 02-14-03</t>
  </si>
  <si>
    <t>Holubický tunel,  sdělovací zařízení</t>
  </si>
  <si>
    <t>PS 03-14-02</t>
  </si>
  <si>
    <t>zast. Holubice, EZS a LDP</t>
  </si>
  <si>
    <t>PS 03-14-03</t>
  </si>
  <si>
    <t>zast. Holubice,  sdělovací zařízení</t>
  </si>
  <si>
    <t>PS 03-14-04</t>
  </si>
  <si>
    <t>žst. Holubice, telefonní zapojovač</t>
  </si>
  <si>
    <t>PS 03-14-05</t>
  </si>
  <si>
    <t>žst. Holubice, EZS a LDP</t>
  </si>
  <si>
    <t>PS 03-14-06</t>
  </si>
  <si>
    <t>žst. Holubice, sdělovací zařízení</t>
  </si>
  <si>
    <t>PS 04-14-02</t>
  </si>
  <si>
    <t>Rousínovský tunel, EZS a LDP</t>
  </si>
  <si>
    <t>PS 04-14-03</t>
  </si>
  <si>
    <t>Rousínovský tunel, sdělovací zařízení</t>
  </si>
  <si>
    <t>PS 05-14-02</t>
  </si>
  <si>
    <t>odb. Rousínov, telefonní zapojovač</t>
  </si>
  <si>
    <t>PS 05-14-03</t>
  </si>
  <si>
    <t>odb. Rousínov, EZS a LDP</t>
  </si>
  <si>
    <t>PS 05-14-04</t>
  </si>
  <si>
    <t xml:space="preserve">odb. Rousínov,  sdělovací zařízení </t>
  </si>
  <si>
    <t>PS 06-14-02</t>
  </si>
  <si>
    <t>Habrovanský tunel, EZS a LDP</t>
  </si>
  <si>
    <t>PS 06-14-03</t>
  </si>
  <si>
    <t xml:space="preserve">Habrovanský tunel, sdělovací zařízení </t>
  </si>
  <si>
    <t>PS 07-14-02</t>
  </si>
  <si>
    <t>žst. Luleč, telefonní zapojovač</t>
  </si>
  <si>
    <t>PS 07-14-03</t>
  </si>
  <si>
    <t>žst. Luleč, EZS a LDP</t>
  </si>
  <si>
    <t>PS 07-14-04</t>
  </si>
  <si>
    <t xml:space="preserve">žst. Luleč, sdělovací zařízení </t>
  </si>
  <si>
    <t>PS 09-14-02</t>
  </si>
  <si>
    <t>žst. Vyškov na Moravě, telefonní zapojovač</t>
  </si>
  <si>
    <t>PS 09-14-03</t>
  </si>
  <si>
    <t>žst. Vyškov na Moravě, EZS a LDP</t>
  </si>
  <si>
    <t>PS 09-14-04</t>
  </si>
  <si>
    <t xml:space="preserve">žst. Vyškov na Moravě, sdělovací zařízení </t>
  </si>
  <si>
    <t>INFORMAČNÍ ZAŘÍZENÍ</t>
  </si>
  <si>
    <t>PS 00-14-04</t>
  </si>
  <si>
    <t>zast. Ponětovice, úprava rozhlasového zařízení</t>
  </si>
  <si>
    <t>PS 01-14-08</t>
  </si>
  <si>
    <t>zast. Blažovice, rozhlasové zařízení</t>
  </si>
  <si>
    <t>PS 01-14-09</t>
  </si>
  <si>
    <t>zast. Blažovice,  informační zařízení</t>
  </si>
  <si>
    <t>PS 01-14-10</t>
  </si>
  <si>
    <t>žst. Blažovice, kamerový systém</t>
  </si>
  <si>
    <t>PS 02-14-04</t>
  </si>
  <si>
    <t>Holubický tunel,  kamerový systém</t>
  </si>
  <si>
    <t>PS 03-14-07</t>
  </si>
  <si>
    <t>zast. Holubice, rozhlasové zařízení</t>
  </si>
  <si>
    <t>PS 03-14-08</t>
  </si>
  <si>
    <t>zast. Holubice, informační zařízení</t>
  </si>
  <si>
    <t>PS 03-14-09</t>
  </si>
  <si>
    <t>žst. Holubice, kamerový systém</t>
  </si>
  <si>
    <t>PS 04-14-04</t>
  </si>
  <si>
    <t>Rousínovský tunel, kamerový systém</t>
  </si>
  <si>
    <t>PS 05-14-05</t>
  </si>
  <si>
    <t>zast. Rousínov, rozhlasové zařízení</t>
  </si>
  <si>
    <t>PS 05-14-06</t>
  </si>
  <si>
    <t>zast. Rousínov, informační zařízení</t>
  </si>
  <si>
    <t>PS 05-14-07</t>
  </si>
  <si>
    <t>zast. Rousínov, kamerový systém</t>
  </si>
  <si>
    <t>PS 06-14-04</t>
  </si>
  <si>
    <t>Habrovanský tunel, kamerový systém</t>
  </si>
  <si>
    <t>PS 07-14-05</t>
  </si>
  <si>
    <t>žst. Luleč, rozhlasové zařízení</t>
  </si>
  <si>
    <t>PS 07-14-06</t>
  </si>
  <si>
    <t>žst. Luleč, informační zařízení</t>
  </si>
  <si>
    <t>PS 07-14-07</t>
  </si>
  <si>
    <t>žst. Luleč, kamerový systém</t>
  </si>
  <si>
    <t>PS 09-14-06</t>
  </si>
  <si>
    <t>žst. Vyškov na Moravě, rozhlasové zařízení</t>
  </si>
  <si>
    <t>PS 09-14-07</t>
  </si>
  <si>
    <t>žst. Vyškov na Moravě, informační zařízení</t>
  </si>
  <si>
    <t>PS 09-14-08</t>
  </si>
  <si>
    <t>žst. Vyškov na Moravě, kamerový systém</t>
  </si>
  <si>
    <t>RÁDIOVÉ SPOJENÍ</t>
  </si>
  <si>
    <t>PS 02-14-05</t>
  </si>
  <si>
    <t>Holubický tunel, vyzařovací kabel GSM-R</t>
  </si>
  <si>
    <t>PS 02-14-06</t>
  </si>
  <si>
    <t>Holubický tunel, zajištění rádiového signálu pro integrovaný záchranný systém</t>
  </si>
  <si>
    <t>PS 49-14-01</t>
  </si>
  <si>
    <t>t.ú. Brno-Židenice - Blažovice, GSM-R</t>
  </si>
  <si>
    <t>PS 52-14-03</t>
  </si>
  <si>
    <t>PS 02-14-07</t>
  </si>
  <si>
    <t>t.ú. Blažovice - Holubice, GSM-R</t>
  </si>
  <si>
    <t>PS 04-14-05</t>
  </si>
  <si>
    <t>t.ú. Holubice - Rousínov, GSM-R</t>
  </si>
  <si>
    <t>PS 06-14-05</t>
  </si>
  <si>
    <t>t.ú. Rousínov - Luleč, GSM-R</t>
  </si>
  <si>
    <t>PS 08-14-02</t>
  </si>
  <si>
    <t>t.ú. Luleč - Vyškov, GSM-R</t>
  </si>
  <si>
    <t>PS 92-14-04</t>
  </si>
  <si>
    <t>t.ú. Blažovice - Vyškov na Moravě, úprava MRS</t>
  </si>
  <si>
    <t>PS 92-14-05</t>
  </si>
  <si>
    <t>t.ú. Blažovice - Vyškov, úprava TRS</t>
  </si>
  <si>
    <t>PS 95-14-01</t>
  </si>
  <si>
    <t>Doplnění centrálních částí sítě GSM-R</t>
  </si>
  <si>
    <t>PS 95-14-02</t>
  </si>
  <si>
    <t>GSM-R, uvedení do provozu a optimalizace BTS v uzlu Brno</t>
  </si>
  <si>
    <t>DÁLKOVÁ KONTROLA A OVLÁDNÍ VYBRANÝCH SDĚLOVACÍCH ZAŘÍZENÍ</t>
  </si>
  <si>
    <t>PS 92-14-06</t>
  </si>
  <si>
    <t>t.ú. Blažovice - Vyškov, DDTS ŽDC</t>
  </si>
  <si>
    <t>PS 95-14-03</t>
  </si>
  <si>
    <t>Doplnění dispečerského pracoviště pro DOZ</t>
  </si>
  <si>
    <t>JINÉ</t>
  </si>
  <si>
    <t>PS 92-14-07</t>
  </si>
  <si>
    <t>t.ú. Blažovice - Vyškov, demontáže sdělovacího zařízení</t>
  </si>
  <si>
    <t>SILNOPROUDÁ TECHNOLOGIE VČETNĚ DŘT</t>
  </si>
  <si>
    <t>DISPEČERSKÁ ŘÍDÍCÍ TECHNIKA (DŘT)</t>
  </si>
  <si>
    <t>D.3</t>
  </si>
  <si>
    <t>PS 01-05-01</t>
  </si>
  <si>
    <t>žst. Blažovice, DŘT</t>
  </si>
  <si>
    <t>PS 01-05-02</t>
  </si>
  <si>
    <t>SpS 25 kV Blažovice, DŘT</t>
  </si>
  <si>
    <t>PS 02-05-01</t>
  </si>
  <si>
    <t>Holubický tunel, DŘT</t>
  </si>
  <si>
    <t>PS 03-05-01</t>
  </si>
  <si>
    <t>žst. Holubice, DŘT</t>
  </si>
  <si>
    <t>PS 04-05-01</t>
  </si>
  <si>
    <t>Rousínovský tunel, DŘT</t>
  </si>
  <si>
    <t>PS 05-05-01</t>
  </si>
  <si>
    <t>výh. Rousínov, DŘT</t>
  </si>
  <si>
    <t>PS 06-05-01</t>
  </si>
  <si>
    <t>Habrovanský tunel, DŘT</t>
  </si>
  <si>
    <t>PS 07-05-01</t>
  </si>
  <si>
    <t>žst. Luleč, DŘT</t>
  </si>
  <si>
    <t>PS 09-05-01</t>
  </si>
  <si>
    <t>žst. Vyškov na Moravě, DŘT</t>
  </si>
  <si>
    <t>PS 72-05-01</t>
  </si>
  <si>
    <t>ED Brno, doplnění DŘT</t>
  </si>
  <si>
    <t>SILNOPROUDÁ TECHNOLOGIE TRAKČNÍCH SPÍNACÍCH STANIC</t>
  </si>
  <si>
    <t>PS 01-09-01</t>
  </si>
  <si>
    <t>SpS 25 kV Blažovice, R 25 kV</t>
  </si>
  <si>
    <t>PS 01-09-02</t>
  </si>
  <si>
    <t>SpS 25 kV Blažovice, vlastní spotřeba</t>
  </si>
  <si>
    <t>PS 52-09-100</t>
  </si>
  <si>
    <t>PS 01-09-03 SpS Křenovice, demontáž technologického zařízení</t>
  </si>
  <si>
    <t>TECHNOLOGIE TRAFOSTANIČNÍCH STANIC VN/NN (energetika)</t>
  </si>
  <si>
    <t>PS 01-13-01</t>
  </si>
  <si>
    <t>Zast. Blažovice, TTS 22/0,4kV</t>
  </si>
  <si>
    <t>PS 01-13-02</t>
  </si>
  <si>
    <t>žst. Blažovice, NTS 22/22/0,4kV</t>
  </si>
  <si>
    <t>PS 02-13-01</t>
  </si>
  <si>
    <t>Holubický tunel, TTS 22/0,4kV</t>
  </si>
  <si>
    <t>PS 03-13-01</t>
  </si>
  <si>
    <t>žst. Holubice, STS 22/0,4kV</t>
  </si>
  <si>
    <t>PS 04-13-01</t>
  </si>
  <si>
    <t>Rousínovský tunel, TTS 22/0,4kV</t>
  </si>
  <si>
    <t>PS 05-13-01</t>
  </si>
  <si>
    <t>odb. Rousínov, STS 22/0,4kV</t>
  </si>
  <si>
    <t>PS 06-13-01</t>
  </si>
  <si>
    <t>Habrovanský tunel, TTS 22/0,4kV</t>
  </si>
  <si>
    <t>PS 07-13-01</t>
  </si>
  <si>
    <t>žst. Luleč, STS 22/0,4kV</t>
  </si>
  <si>
    <t>PS 09-13-01</t>
  </si>
  <si>
    <t>žst. Vyškov na Moravě, NTS 22/22/0,4kV</t>
  </si>
  <si>
    <t>PROVOZNÍ ROZVOD SILNOPROUDU</t>
  </si>
  <si>
    <t>PS 01-07-01</t>
  </si>
  <si>
    <t>žst. Blažovice, rozvodna nn</t>
  </si>
  <si>
    <t>PS 02-07-01</t>
  </si>
  <si>
    <t>Holubický tunel, rozvodna nn</t>
  </si>
  <si>
    <t>PS 02-07-02</t>
  </si>
  <si>
    <t>Holubický tunel, náhradní zdroj</t>
  </si>
  <si>
    <t>PS 03-07-01</t>
  </si>
  <si>
    <t>žst. Holubice, rozvodna nn</t>
  </si>
  <si>
    <t>PS 04-07-01</t>
  </si>
  <si>
    <t>Rousínovský tunel, rozvodna nn</t>
  </si>
  <si>
    <t>PS 04-07-02</t>
  </si>
  <si>
    <t>Rousínovský tunel, náhradní zdroj</t>
  </si>
  <si>
    <t>PS 05-07-01</t>
  </si>
  <si>
    <t>odb. Rousínov, rozvodna nn</t>
  </si>
  <si>
    <t>PS 06-07-01</t>
  </si>
  <si>
    <t>Habrovanský tunel, rozvodna nn</t>
  </si>
  <si>
    <t>PS 06-07-02</t>
  </si>
  <si>
    <t>Habrovanský tunel, náhradní zdroj</t>
  </si>
  <si>
    <t>PS 07-07-01</t>
  </si>
  <si>
    <t>žst. Luleč, rozvodna nn</t>
  </si>
  <si>
    <t>PS 07-07-02</t>
  </si>
  <si>
    <t>žst. Luleč, rozvodna nn - výpravní budova</t>
  </si>
  <si>
    <t>PS 09-07-01</t>
  </si>
  <si>
    <t>žst. Vyškov na Moravě, rozvodna nn</t>
  </si>
  <si>
    <t>PS 09-07-02</t>
  </si>
  <si>
    <t>žst. Vyškov na Moravě, rozvodna nn - výpravní budova</t>
  </si>
  <si>
    <t>NAPÁJENÍ ZABEZPEČOVACÍCH A SDĚLOVACÍCH ZAŘÍZENÍ Z TV</t>
  </si>
  <si>
    <t>PS 01-13-03</t>
  </si>
  <si>
    <t>žst. Blažovice, TS 25/0,4 kV pro  ZZ</t>
  </si>
  <si>
    <t>PS 03-13-02</t>
  </si>
  <si>
    <t>žst. Holubice, TS 25/0,4 kV pro  ZZ</t>
  </si>
  <si>
    <t>PS 05-13-02</t>
  </si>
  <si>
    <t>odb. Rousínov, TS 25/0,4 kV pro ZZ</t>
  </si>
  <si>
    <t>PS 07-13-02</t>
  </si>
  <si>
    <t>žst. Luleč, TS 25/0,4 kV pro  ZZ</t>
  </si>
  <si>
    <t>PS 09-13-02</t>
  </si>
  <si>
    <t>žst. Vyškov na Moravě, TS 25/0,4 kV pro  ZZ</t>
  </si>
  <si>
    <t>DÁLKOVÁ DIAGNOSTIKA TS ŽDC</t>
  </si>
  <si>
    <t>PS 92-05-01</t>
  </si>
  <si>
    <t>t.ú. Blažovice - Vyškov, DDTS ŽDC - silnoproudá zařízení</t>
  </si>
  <si>
    <t>OSTATNÍ TECHNOLOGICKÁ ZAŘÍZENÍ</t>
  </si>
  <si>
    <t>D.4</t>
  </si>
  <si>
    <t>PS 09-40-01</t>
  </si>
  <si>
    <t>žst. Vyškov, výtahy</t>
  </si>
  <si>
    <t>"Modernizace trati Brno - Přerov“</t>
  </si>
  <si>
    <t>Přehled nákladů dle profesí - základní rozpočtové náklady (ZRN)</t>
  </si>
  <si>
    <t>CÚ 2015</t>
  </si>
  <si>
    <t>Varianta M2</t>
  </si>
  <si>
    <t>Profese</t>
  </si>
  <si>
    <t>žst. Blažovice</t>
  </si>
  <si>
    <t>t.ú. Blažovice - Holubice</t>
  </si>
  <si>
    <t>žst. Holubice</t>
  </si>
  <si>
    <t>t.ú. Holubice-Rousínov</t>
  </si>
  <si>
    <t>žst. Rousínov</t>
  </si>
  <si>
    <t>t.ú. Rousínov-Luleč</t>
  </si>
  <si>
    <t>t.ú. Rousínov-Komořany</t>
  </si>
  <si>
    <t>žst. Komořany</t>
  </si>
  <si>
    <t>t.ú. Komořany-Luleč</t>
  </si>
  <si>
    <t>žst. Luleč</t>
  </si>
  <si>
    <t>t.ú.Luleč-Vyškov</t>
  </si>
  <si>
    <t>žst. Vyškov</t>
  </si>
  <si>
    <t>Suma</t>
  </si>
  <si>
    <t>m.j.</t>
  </si>
  <si>
    <t>výměra</t>
  </si>
  <si>
    <t>tis.Kč/m.j.</t>
  </si>
  <si>
    <t>tis.Kč</t>
  </si>
  <si>
    <t>Zřízení svršku - UIC60</t>
  </si>
  <si>
    <t>m</t>
  </si>
  <si>
    <t>Zřízení svršku - S49</t>
  </si>
  <si>
    <t>Demontáž svršku</t>
  </si>
  <si>
    <t>Výhybky r=190</t>
  </si>
  <si>
    <t>ks</t>
  </si>
  <si>
    <t>Výhybky r=300</t>
  </si>
  <si>
    <t>Výhybky r=500</t>
  </si>
  <si>
    <t>Výhybky r=760</t>
  </si>
  <si>
    <t>Výhybky r=1200</t>
  </si>
  <si>
    <t>Výhybky r=500 PHS</t>
  </si>
  <si>
    <t>Výhybky r=760 PHS</t>
  </si>
  <si>
    <t>Výhybky r=1200 PHS</t>
  </si>
  <si>
    <t>Nástupiště</t>
  </si>
  <si>
    <t>Podkl. vrstva minerální směs</t>
  </si>
  <si>
    <t>m3</t>
  </si>
  <si>
    <t>Výkop</t>
  </si>
  <si>
    <t>Násyp</t>
  </si>
  <si>
    <t>Podkl.vrstva kamenivo</t>
  </si>
  <si>
    <t>Svahování</t>
  </si>
  <si>
    <t>m2</t>
  </si>
  <si>
    <t>Zlepšení nebo geosyntetikum</t>
  </si>
  <si>
    <t>Odvodnění - příkop</t>
  </si>
  <si>
    <t>Odvodnění - trativod</t>
  </si>
  <si>
    <t>Sanace spodku v ose</t>
  </si>
  <si>
    <t>Úprava komunikací</t>
  </si>
  <si>
    <t>Souběžné komunikace</t>
  </si>
  <si>
    <t>Nepostižené položky</t>
  </si>
  <si>
    <t>Mosty, uměl. stavby</t>
  </si>
  <si>
    <t>Mosty-přestavba</t>
  </si>
  <si>
    <t>Mosty-sanace</t>
  </si>
  <si>
    <t>Mosty-přístavba a sanace jedné koleje</t>
  </si>
  <si>
    <t>Propustky</t>
  </si>
  <si>
    <t>Podchod</t>
  </si>
  <si>
    <t>Lávky</t>
  </si>
  <si>
    <t>Tunel - dvoukolejný</t>
  </si>
  <si>
    <t>Zdi</t>
  </si>
  <si>
    <t>Nadjezd</t>
  </si>
  <si>
    <t>Demolice</t>
  </si>
  <si>
    <t>Estakáda</t>
  </si>
  <si>
    <t>Inženýrské objekty</t>
  </si>
  <si>
    <t>Ochrana a přeložky plynovodů</t>
  </si>
  <si>
    <t>Ochrana a přeložky vodovodů</t>
  </si>
  <si>
    <t>Ochrana a přeložky kanalizací</t>
  </si>
  <si>
    <t>Kanalizace a vodovod v žst.</t>
  </si>
  <si>
    <t>Kanalizace v žst.</t>
  </si>
  <si>
    <t>Ostatní inženýrské objekty - kácení</t>
  </si>
  <si>
    <t>Kácení</t>
  </si>
  <si>
    <t>Kabelovod</t>
  </si>
  <si>
    <t>PHS</t>
  </si>
  <si>
    <t>Budovy</t>
  </si>
  <si>
    <t>Budovy-stavební úpravy</t>
  </si>
  <si>
    <t>Technol. Domek</t>
  </si>
  <si>
    <t>kpl</t>
  </si>
  <si>
    <t>Přístřešky</t>
  </si>
  <si>
    <t>Zastřešení</t>
  </si>
  <si>
    <t>IPO</t>
  </si>
  <si>
    <t>Oplocení v.2m</t>
  </si>
  <si>
    <t>SpS</t>
  </si>
  <si>
    <t>NS</t>
  </si>
  <si>
    <t>TM</t>
  </si>
  <si>
    <t>SSZ</t>
  </si>
  <si>
    <t>TT budova TT</t>
  </si>
  <si>
    <t>EPZ</t>
  </si>
  <si>
    <t>Úprava nakládacího zařízení firmy Soufflet</t>
  </si>
  <si>
    <t xml:space="preserve">Servisní budova, sklad </t>
  </si>
  <si>
    <t>Trakční vedení - nové v žst. v.č.provizorních stavů, UKK a demontáží</t>
  </si>
  <si>
    <t>km</t>
  </si>
  <si>
    <t>Trakční vedení - nové v žst. v.č.provizorních stavů, UKK a demontáží (pro v=350km/h)</t>
  </si>
  <si>
    <t>Trakční vedení - nové v t.ú. vč. provizorních stavů, UKK a demontáží</t>
  </si>
  <si>
    <t>Trakční vedení - nové v t.ú. vč. provizorních stavů, UKK a demontáží (pro v=350km/h)</t>
  </si>
  <si>
    <t>Připojení TS 25/0,4 kV pro EOV a ZZ na TV</t>
  </si>
  <si>
    <t>Připojení TS 25/0,4 kV pro EPZ na TV</t>
  </si>
  <si>
    <t>Připojení SpS na TV</t>
  </si>
  <si>
    <t>Připojení EPZ na TV</t>
  </si>
  <si>
    <t>TT Vyškov (připojení na TV)</t>
  </si>
  <si>
    <t>TT Vyškov (zpětné vedení)</t>
  </si>
  <si>
    <t>TM Nezamyslice (připojení na TV)</t>
  </si>
  <si>
    <t>TM Nezamyslice (zpětné vedení)</t>
  </si>
  <si>
    <t>ASDŘ (DŘT)</t>
  </si>
  <si>
    <t>Zařízení DŘT v žst., SpS Přerov</t>
  </si>
  <si>
    <t>Zařízení DŘT v TNS Nezamyslice, Vyškov, Černovice</t>
  </si>
  <si>
    <t>Doplnění DŘT v ED Přerov, ED Brno</t>
  </si>
  <si>
    <t>Doplnění TNS Černovice, technologické zařízení</t>
  </si>
  <si>
    <t>Silnoproudé rozvody a zařízení.žel. stanice</t>
  </si>
  <si>
    <t>Silnoproudé rozvody a zařízení, traťové úseky</t>
  </si>
  <si>
    <t>Silnoproudé rozvody a zařízení - zastávky</t>
  </si>
  <si>
    <t>Silnoproudé rozvody a zařízení - nová trať</t>
  </si>
  <si>
    <t>TNS Vyškov</t>
  </si>
  <si>
    <t>TNS Nezamyslice - úprava</t>
  </si>
  <si>
    <t>TNS Nezamyslice TT</t>
  </si>
  <si>
    <t>TNS Nezamyslice TM</t>
  </si>
  <si>
    <t>SpS Přerov</t>
  </si>
  <si>
    <t>Přeložka vedení vn</t>
  </si>
  <si>
    <t>Přeložka vedení vvn</t>
  </si>
  <si>
    <t>Přeložka vedení 2x vvn (t.ú.)</t>
  </si>
  <si>
    <t>Přeložka vedení 2x vvn (žel. stanice)</t>
  </si>
  <si>
    <t>Přeložka vedení nn</t>
  </si>
  <si>
    <t>Zabezpečovací zař.</t>
  </si>
  <si>
    <t>Elektronické TZZ ( obousměrný autoblok)</t>
  </si>
  <si>
    <t>Elektronické PZS</t>
  </si>
  <si>
    <t>Elektronické SZZ</t>
  </si>
  <si>
    <t>v.j.</t>
  </si>
  <si>
    <t>ETCS</t>
  </si>
  <si>
    <t>Sdělovací zař.</t>
  </si>
  <si>
    <t>Sdělovací zařízení</t>
  </si>
  <si>
    <t>GSMR</t>
  </si>
  <si>
    <t>soubor</t>
  </si>
  <si>
    <t xml:space="preserve"> </t>
  </si>
  <si>
    <t>Celkem ZRN</t>
  </si>
  <si>
    <t>ZRN (tis. Kč)</t>
  </si>
  <si>
    <t>sm. č. 20/2004</t>
  </si>
  <si>
    <t>cena VZ</t>
  </si>
  <si>
    <t>cena CEDOP</t>
  </si>
  <si>
    <t>CEDOP vůči VZ</t>
  </si>
  <si>
    <t>CEDOP vůči sm. 20/2004</t>
  </si>
  <si>
    <t>cena CEDOP vůči ZRN</t>
  </si>
  <si>
    <t>Struktura investičních nákladů</t>
  </si>
  <si>
    <t>2. stavba</t>
  </si>
  <si>
    <t>Vyškov - Ivanovice (mimo)</t>
  </si>
  <si>
    <t>Ivanovice - Nezamyslice</t>
  </si>
  <si>
    <t>Přípravná a projektová dokumentace</t>
  </si>
  <si>
    <t>3. stavba</t>
  </si>
  <si>
    <t>Zábory a nákupy pozemků</t>
  </si>
  <si>
    <t>4. stavba</t>
  </si>
  <si>
    <t>Stavby a konstrukce</t>
  </si>
  <si>
    <t>5. stavba</t>
  </si>
  <si>
    <t>Stroje a zařízení</t>
  </si>
  <si>
    <t>Technická asistence, propagace</t>
  </si>
  <si>
    <t>Technický dozor</t>
  </si>
  <si>
    <t>Délka nových kolejí</t>
  </si>
  <si>
    <t>[km]</t>
  </si>
  <si>
    <t>jednotková cena</t>
  </si>
  <si>
    <t>CENA za KPP SUDOP BRNO</t>
  </si>
  <si>
    <t>CENA za KPP SUDOP PRAHA</t>
  </si>
  <si>
    <t>CIN bez rezervy</t>
  </si>
  <si>
    <t>Vyškov - Ivanovice</t>
  </si>
  <si>
    <t>CIN vč. rezervy</t>
  </si>
  <si>
    <t>Ivanovice (vč.) - Nezamyslice</t>
  </si>
  <si>
    <t>DPH (21%)</t>
  </si>
  <si>
    <t>Celkem s DPH</t>
  </si>
  <si>
    <t>Příloha č. 7 – Investiční náročnost variant v položkovém členění</t>
  </si>
  <si>
    <t>varianta M2</t>
  </si>
  <si>
    <t>tunely</t>
  </si>
  <si>
    <t>Kontrola ZRN ZP</t>
  </si>
  <si>
    <t>Kontrola ZRN SP</t>
  </si>
  <si>
    <t>v Kč</t>
  </si>
  <si>
    <t>V SP oceněno procentuálně.</t>
  </si>
  <si>
    <r>
      <t>1. ZP uvažuje u</t>
    </r>
    <r>
      <rPr>
        <u/>
        <sz val="11"/>
        <color theme="1"/>
        <rFont val="Calibri"/>
        <family val="2"/>
        <charset val="238"/>
        <scheme val="minor"/>
      </rPr>
      <t xml:space="preserve"> žel. spodku</t>
    </r>
    <r>
      <rPr>
        <sz val="11"/>
        <color theme="1"/>
        <rFont val="Calibri"/>
        <family val="2"/>
        <charset val="238"/>
        <scheme val="minor"/>
      </rPr>
      <t xml:space="preserve"> se změnami legislativy spočívající v úpravě sklonů svahů, podkladních vrstev, hloubky odvodnění atd. Na základě průzkumů došlo k přeřešení založení vysokých náspů, za použití štěrkových pilot.
2. U </t>
    </r>
    <r>
      <rPr>
        <u/>
        <sz val="11"/>
        <color theme="1"/>
        <rFont val="Calibri"/>
        <family val="2"/>
        <charset val="238"/>
        <scheme val="minor"/>
      </rPr>
      <t>žel. svršku</t>
    </r>
    <r>
      <rPr>
        <sz val="11"/>
        <color theme="1"/>
        <rFont val="Calibri"/>
        <family val="2"/>
        <charset val="238"/>
        <scheme val="minor"/>
      </rPr>
      <t xml:space="preserve"> došlo ke změně kolejového uspořádání ve stanicích a ve zhlavích z důvodu nutných ochranných délek při zavedení ETCS (změna legislativy a novější informace k systému ETCS). V okolí Holubického tunelu muselo být přeřešeno směrové vedení trasy, neboť tunel byl oproti SP navržen jako 2x jednokolejné.
3. Oproti SP bylo v ZP do stavby zařazeno odstranění žel. svršku v místech opuštěných úseků trati.</t>
    </r>
  </si>
  <si>
    <t>1. V ZP byla oproti SP do stavby zařazena výstavba P + R.
2. ZP zohledňuje aktuální požadavky obcí a správců komunikací.
3. V SP nebyl pro návrh pozemních komunikací dostatečný podklad (výškové řešení okolí).</t>
  </si>
  <si>
    <t>1. V ZP byla oproti SP do stavby zařazena domolice všech mostních objektů na opuštěných úsecích trati.
2. Z obavy o rovnoměrné založení opěry byla estakáda v Lulči prodloužena o 2x 60m, Dále byla její koncepce zoproti SP zcela změněna.
3. V okolí Holubického tunelu, z důvodu rozšíření osové vzdálenosti kolejí pro dva jednokolejné tunely, je šířka některých mostů oproti SP větší.
4. U podchodů ve stanicích je na základě požadavku objednatele uvažováno s přístupovými chodníky, namísto s výtahy.
5. Na základě průzkumných prací ve stupni DÚR bylo u většiny mostních objektů navrženo hloubkové založení. Toto SP nemůže podchytit, neboť pro zpracování SP se průzkumné práce neprovádí a nešlo vycházet ani z geologie stávajícího tělesa trati, neboť směrové řešení je z větší části navrženo mimo stávájí těleso.
6. Oproti SP jsou obslužné komunikace doplněny o silniční mosty a propustky.</t>
  </si>
  <si>
    <t>Ve SP bylo investorem stanovena cena 1 mil. Kč za běžný metr tunelu, kterou již tehdy GP rozporoval. Navýšení ceny je způsobeno velmi špatnými geologickými poměry, na základě kterých byla také u Holubického tunelu zvolena varianta dvou ražených jednokolejných tunelů, namísto jednoho dvoukolejného. U jednokolejných tunelů se výrazně snižují rizika spojená s výstavbou a zároveň poskytují provozovateli větší komfort.</t>
  </si>
  <si>
    <t>SP neuvažovala reálný rozsah nezbytných vyvolaných přeložek a ochran trubních vedení, ale pouze procentuální hodnotu dle tehdy platné směrnice.</t>
  </si>
  <si>
    <t>SP uvažovala pouze s kácením zeleně. Nově však přibyla rekultivace opuštěných úseků trati. Zásadní nárůst však nastal díky opatření k ochraně orné půdy, jejíž množství narostlo z důvodu zvětšení rozsahu žel. spodku požadovaných investorem. Hydrotechnické objekty vznikly na základě upřesnění technického řešení, které si v určitých úsecích vyžádalo odvedení odvodnění žel. spodku do vzdálenějších recipientů.</t>
  </si>
  <si>
    <t>1.Část navýšených nákladů tvoří rozšížení modernizace o výpravní budovy, které investor mezitím získal od ČD.
2. Po upřesnění technického řešení došlo ke značnému navýšení kabelových tras, cca dvojnásobně. Ve SP byla navíc uvažována velmi nízká jednotková cena za běžný metr kabelovodu 7 tis. Kč/bm, oproti současné ceně 68,5 tis. Kč/bm.</t>
  </si>
  <si>
    <t>Návaznost na podrobnější rozpracování ostatních SO. Změna  rozsahu silnoproudé technologie (TNS Nezamyslice).</t>
  </si>
  <si>
    <t>Navýšení nastalo díky aktuálně platné koncepci silnoproudu, tj. magistrálního rozvodu 22 kV. Dále díky rozšíření osvětlení na plochy P+R zařazené do stavby.</t>
  </si>
  <si>
    <t>Navýšení nákladů bylo způsobeno především následujícími skutečnostmi:
1. Aktualizace výnosu a technické specifikace pro DOK  č.j. 27150/2017 - SŽDC - O14
2. Aktualizace výnosu a technické specifikace pro kamerové systémy č.j. 18453/2018 - SŽDC - O14
3. Aktualizace TS 2/2008-ZSE, třetí vydání, resp. druhé vydání a gestorský výklad
4. Aktulizace 6/2010-S Technické specifikace systémů, zařízení a výrobků. Výběr a projektování dotykového terminálu telefonního zapojovače.
5. Nová směrnice SŽDC č.118 pro orientační a informační systémy
6. Změna profilu optického kabelu DOK z 48 vláken na 72 vláken, změna ukončení vyvádění DOK a velikosti rezerv v jednotlivých lokalitácha a potřebě optického napojení na drážní infrastrukturu, tzn. vybudování kab. trasy Brno-Židenice - Blažovice.
7. Rozšíření kamerového systému na P + R
8. Změna technického řešení přenosového systému (původně navržený systém se již nevyrábí a dobíhá jeho podpora).
9. Změna rozsahu systému DDTS ŽDC (viz směrnice, 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</si>
</sst>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mm/yyyy"/>
    <numFmt numFmtId="165" formatCode="#,##0.0"/>
  </numFmts>
  <fonts count="34" x14ac:knownFonts="1">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0"/>
      <name val="Arial"/>
      <family val="2"/>
      <charset val="238"/>
    </font>
    <font>
      <b/>
      <sz val="14"/>
      <color theme="1"/>
      <name val="Calibri"/>
      <family val="2"/>
      <charset val="238"/>
      <scheme val="minor"/>
    </font>
    <font>
      <sz val="11"/>
      <name val="Calibri"/>
      <family val="2"/>
      <charset val="238"/>
      <scheme val="minor"/>
    </font>
    <font>
      <u/>
      <sz val="11"/>
      <color theme="1"/>
      <name val="Calibri"/>
      <family val="2"/>
      <charset val="238"/>
      <scheme val="minor"/>
    </font>
    <font>
      <b/>
      <sz val="16"/>
      <name val="Arial"/>
      <family val="2"/>
      <charset val="238"/>
    </font>
    <font>
      <sz val="16"/>
      <name val="Arial"/>
      <family val="2"/>
      <charset val="238"/>
    </font>
    <font>
      <sz val="11"/>
      <name val="Arial"/>
      <family val="2"/>
      <charset val="238"/>
    </font>
    <font>
      <b/>
      <sz val="11"/>
      <name val="Arial"/>
      <family val="2"/>
      <charset val="238"/>
    </font>
    <font>
      <i/>
      <sz val="10"/>
      <name val="Arial"/>
      <family val="2"/>
      <charset val="238"/>
    </font>
    <font>
      <b/>
      <sz val="14"/>
      <name val="Arial"/>
      <family val="2"/>
      <charset val="238"/>
    </font>
    <font>
      <i/>
      <sz val="8"/>
      <name val="Arial"/>
      <family val="2"/>
      <charset val="238"/>
    </font>
    <font>
      <b/>
      <sz val="10"/>
      <name val="Arial"/>
      <family val="2"/>
      <charset val="238"/>
    </font>
    <font>
      <b/>
      <sz val="12"/>
      <name val="Arial"/>
      <family val="2"/>
      <charset val="238"/>
    </font>
    <font>
      <sz val="10"/>
      <name val="Arial"/>
      <charset val="238"/>
    </font>
    <font>
      <b/>
      <sz val="9"/>
      <name val="Arial"/>
      <family val="2"/>
      <charset val="238"/>
    </font>
    <font>
      <i/>
      <sz val="9"/>
      <name val="Arial"/>
      <family val="2"/>
      <charset val="238"/>
    </font>
    <font>
      <sz val="12"/>
      <name val="Arial"/>
      <family val="2"/>
      <charset val="238"/>
    </font>
    <font>
      <b/>
      <sz val="8"/>
      <name val="Arial"/>
      <family val="2"/>
      <charset val="238"/>
    </font>
    <font>
      <b/>
      <i/>
      <sz val="11"/>
      <color rgb="FFFF0000"/>
      <name val="Arial"/>
      <family val="2"/>
      <charset val="238"/>
    </font>
    <font>
      <sz val="10"/>
      <name val="Arial CE"/>
      <family val="2"/>
      <charset val="238"/>
    </font>
    <font>
      <sz val="10"/>
      <name val="Arial"/>
      <family val="2"/>
    </font>
    <font>
      <b/>
      <sz val="11"/>
      <color indexed="81"/>
      <name val="Tahoma"/>
      <family val="2"/>
      <charset val="238"/>
    </font>
    <font>
      <sz val="11"/>
      <color indexed="81"/>
      <name val="Tahoma"/>
      <family val="2"/>
      <charset val="238"/>
    </font>
    <font>
      <sz val="9"/>
      <color indexed="81"/>
      <name val="Tahoma"/>
      <family val="2"/>
      <charset val="238"/>
    </font>
    <font>
      <b/>
      <sz val="9"/>
      <color indexed="81"/>
      <name val="Tahoma"/>
      <family val="2"/>
      <charset val="238"/>
    </font>
    <font>
      <b/>
      <i/>
      <sz val="10"/>
      <name val="Arial"/>
      <family val="2"/>
      <charset val="238"/>
    </font>
    <font>
      <sz val="8"/>
      <name val="Arial"/>
      <family val="2"/>
      <charset val="238"/>
    </font>
    <font>
      <b/>
      <sz val="10"/>
      <name val="Arial CE"/>
      <family val="2"/>
      <charset val="238"/>
    </font>
    <font>
      <b/>
      <sz val="10"/>
      <color indexed="8"/>
      <name val="Arial"/>
      <family val="2"/>
      <charset val="238"/>
    </font>
    <font>
      <sz val="10"/>
      <color indexed="10"/>
      <name val="Arial CE"/>
      <family val="2"/>
      <charset val="238"/>
    </font>
    <font>
      <b/>
      <sz val="20"/>
      <name val="Arial"/>
      <family val="2"/>
      <charset val="238"/>
    </font>
  </fonts>
  <fills count="17">
    <fill>
      <patternFill patternType="none"/>
    </fill>
    <fill>
      <patternFill patternType="gray125"/>
    </fill>
    <fill>
      <patternFill patternType="solid">
        <fgColor theme="4" tint="0.39997558519241921"/>
        <bgColor indexed="64"/>
      </patternFill>
    </fill>
    <fill>
      <patternFill patternType="solid">
        <fgColor theme="5" tint="-0.499984740745262"/>
        <bgColor indexed="64"/>
      </patternFill>
    </fill>
    <fill>
      <patternFill patternType="solid">
        <fgColor rgb="FFFF0000"/>
        <bgColor indexed="64"/>
      </patternFill>
    </fill>
    <fill>
      <patternFill patternType="solid">
        <fgColor theme="9" tint="-0.249977111117893"/>
        <bgColor indexed="64"/>
      </patternFill>
    </fill>
    <fill>
      <patternFill patternType="solid">
        <fgColor rgb="FF92D050"/>
        <bgColor indexed="64"/>
      </patternFill>
    </fill>
    <fill>
      <patternFill patternType="solid">
        <fgColor theme="9" tint="0.79998168889431442"/>
        <bgColor indexed="64"/>
      </patternFill>
    </fill>
    <fill>
      <patternFill patternType="solid">
        <fgColor theme="7" tint="0.39997558519241921"/>
        <bgColor indexed="64"/>
      </patternFill>
    </fill>
    <fill>
      <patternFill patternType="solid">
        <fgColor rgb="FFFF00FF"/>
        <bgColor indexed="64"/>
      </patternFill>
    </fill>
    <fill>
      <patternFill patternType="solid">
        <fgColor rgb="FF00B050"/>
        <bgColor indexed="64"/>
      </patternFill>
    </fill>
    <fill>
      <patternFill patternType="solid">
        <fgColor theme="0" tint="-0.249977111117893"/>
        <bgColor indexed="64"/>
      </patternFill>
    </fill>
    <fill>
      <patternFill patternType="solid">
        <fgColor rgb="FFEAEAEA"/>
        <bgColor indexed="64"/>
      </patternFill>
    </fill>
    <fill>
      <patternFill patternType="solid">
        <fgColor rgb="FFFFFFCC"/>
        <bgColor indexed="64"/>
      </patternFill>
    </fill>
    <fill>
      <patternFill patternType="solid">
        <fgColor theme="7" tint="0.79998168889431442"/>
        <bgColor indexed="64"/>
      </patternFill>
    </fill>
    <fill>
      <patternFill patternType="solid">
        <fgColor theme="5" tint="0.39997558519241921"/>
        <bgColor indexed="64"/>
      </patternFill>
    </fill>
    <fill>
      <patternFill patternType="solid">
        <fgColor rgb="FFFFFF00"/>
        <bgColor indexed="64"/>
      </patternFill>
    </fill>
  </fills>
  <borders count="130">
    <border>
      <left/>
      <right/>
      <top/>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thin">
        <color indexed="64"/>
      </top>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ck">
        <color indexed="64"/>
      </left>
      <right style="medium">
        <color indexed="64"/>
      </right>
      <top style="thick">
        <color indexed="64"/>
      </top>
      <bottom style="thin">
        <color indexed="64"/>
      </bottom>
      <diagonal/>
    </border>
    <border>
      <left/>
      <right/>
      <top style="thick">
        <color indexed="64"/>
      </top>
      <bottom style="thin">
        <color indexed="64"/>
      </bottom>
      <diagonal/>
    </border>
    <border>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medium">
        <color indexed="64"/>
      </left>
      <right/>
      <top style="thick">
        <color indexed="64"/>
      </top>
      <bottom/>
      <diagonal/>
    </border>
    <border>
      <left/>
      <right style="medium">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right style="thick">
        <color indexed="64"/>
      </right>
      <top style="thick">
        <color indexed="64"/>
      </top>
      <bottom style="medium">
        <color indexed="64"/>
      </bottom>
      <diagonal/>
    </border>
    <border>
      <left style="thick">
        <color indexed="64"/>
      </left>
      <right/>
      <top style="thin">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thin">
        <color indexed="64"/>
      </bottom>
      <diagonal/>
    </border>
    <border>
      <left style="medium">
        <color indexed="64"/>
      </left>
      <right style="thick">
        <color indexed="64"/>
      </right>
      <top style="medium">
        <color indexed="64"/>
      </top>
      <bottom style="thin">
        <color indexed="64"/>
      </bottom>
      <diagonal/>
    </border>
    <border>
      <left style="thick">
        <color indexed="64"/>
      </left>
      <right/>
      <top/>
      <bottom style="thin">
        <color indexed="64"/>
      </bottom>
      <diagonal/>
    </border>
    <border>
      <left/>
      <right/>
      <top/>
      <bottom style="thin">
        <color indexed="64"/>
      </bottom>
      <diagonal/>
    </border>
    <border>
      <left style="medium">
        <color indexed="64"/>
      </left>
      <right style="thick">
        <color indexed="64"/>
      </right>
      <top/>
      <bottom/>
      <diagonal/>
    </border>
    <border>
      <left style="thick">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diagonal/>
    </border>
    <border>
      <left style="thin">
        <color indexed="64"/>
      </left>
      <right style="medium">
        <color indexed="64"/>
      </right>
      <top/>
      <bottom/>
      <diagonal/>
    </border>
    <border>
      <left style="medium">
        <color indexed="64"/>
      </left>
      <right style="thick">
        <color indexed="64"/>
      </right>
      <top style="thin">
        <color indexed="64"/>
      </top>
      <bottom/>
      <diagonal/>
    </border>
    <border>
      <left style="medium">
        <color indexed="64"/>
      </left>
      <right style="thin">
        <color indexed="64"/>
      </right>
      <top/>
      <bottom/>
      <diagonal/>
    </border>
    <border>
      <left style="medium">
        <color indexed="64"/>
      </left>
      <right style="thick">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thin">
        <color indexed="64"/>
      </bottom>
      <diagonal/>
    </border>
    <border>
      <left style="thick">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medium">
        <color indexed="64"/>
      </right>
      <top/>
      <bottom style="double">
        <color indexed="64"/>
      </bottom>
      <diagonal/>
    </border>
    <border>
      <left style="medium">
        <color indexed="64"/>
      </left>
      <right/>
      <top/>
      <bottom style="double">
        <color indexed="64"/>
      </bottom>
      <diagonal/>
    </border>
    <border>
      <left style="thin">
        <color indexed="64"/>
      </left>
      <right style="medium">
        <color indexed="64"/>
      </right>
      <top/>
      <bottom style="double">
        <color indexed="64"/>
      </bottom>
      <diagonal/>
    </border>
    <border>
      <left style="medium">
        <color indexed="64"/>
      </left>
      <right style="thin">
        <color indexed="64"/>
      </right>
      <top/>
      <bottom style="double">
        <color indexed="64"/>
      </bottom>
      <diagonal/>
    </border>
    <border>
      <left style="medium">
        <color indexed="64"/>
      </left>
      <right style="thick">
        <color indexed="64"/>
      </right>
      <top/>
      <bottom style="double">
        <color indexed="64"/>
      </bottom>
      <diagonal/>
    </border>
    <border>
      <left style="thick">
        <color indexed="64"/>
      </left>
      <right style="hair">
        <color theme="3" tint="0.59996337778862885"/>
      </right>
      <top style="hair">
        <color theme="3" tint="0.59996337778862885"/>
      </top>
      <bottom style="hair">
        <color theme="3" tint="0.59996337778862885"/>
      </bottom>
      <diagonal/>
    </border>
    <border>
      <left style="thick">
        <color indexed="64"/>
      </left>
      <right/>
      <top style="double">
        <color indexed="64"/>
      </top>
      <bottom style="double">
        <color indexed="64"/>
      </bottom>
      <diagonal/>
    </border>
    <border>
      <left/>
      <right/>
      <top style="double">
        <color indexed="64"/>
      </top>
      <bottom style="double">
        <color indexed="64"/>
      </bottom>
      <diagonal/>
    </border>
    <border>
      <left/>
      <right style="thick">
        <color indexed="64"/>
      </right>
      <top style="double">
        <color indexed="64"/>
      </top>
      <bottom style="double">
        <color indexed="64"/>
      </bottom>
      <diagonal/>
    </border>
    <border>
      <left style="thick">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medium">
        <color indexed="64"/>
      </left>
      <right style="thin">
        <color indexed="64"/>
      </right>
      <top/>
      <bottom style="thin">
        <color indexed="64"/>
      </bottom>
      <diagonal/>
    </border>
    <border>
      <left/>
      <right style="thick">
        <color indexed="64"/>
      </right>
      <top/>
      <bottom style="thin">
        <color indexed="64"/>
      </bottom>
      <diagonal/>
    </border>
    <border>
      <left style="thin">
        <color indexed="64"/>
      </left>
      <right style="thin">
        <color indexed="64"/>
      </right>
      <top style="thin">
        <color indexed="64"/>
      </top>
      <bottom style="thin">
        <color indexed="64"/>
      </bottom>
      <diagonal/>
    </border>
    <border>
      <left style="thick">
        <color indexed="64"/>
      </left>
      <right style="thin">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theme="0" tint="-0.499984740745262"/>
      </diagonal>
    </border>
    <border>
      <left/>
      <right style="thick">
        <color indexed="64"/>
      </right>
      <top style="thin">
        <color indexed="64"/>
      </top>
      <bottom style="thin">
        <color indexed="64"/>
      </bottom>
      <diagonal/>
    </border>
    <border>
      <left/>
      <right/>
      <top/>
      <bottom style="thick">
        <color indexed="64"/>
      </bottom>
      <diagonal/>
    </border>
    <border>
      <left style="thick">
        <color indexed="64"/>
      </left>
      <right/>
      <top style="thick">
        <color indexed="64"/>
      </top>
      <bottom/>
      <diagonal/>
    </border>
    <border>
      <left/>
      <right/>
      <top style="thick">
        <color indexed="64"/>
      </top>
      <bottom/>
      <diagonal/>
    </border>
    <border>
      <left style="thick">
        <color indexed="64"/>
      </left>
      <right style="medium">
        <color indexed="64"/>
      </right>
      <top style="thick">
        <color indexed="64"/>
      </top>
      <bottom/>
      <diagonal/>
    </border>
    <border>
      <left/>
      <right style="thick">
        <color indexed="64"/>
      </right>
      <top style="thick">
        <color indexed="64"/>
      </top>
      <bottom style="thin">
        <color indexed="64"/>
      </bottom>
      <diagonal/>
    </border>
    <border>
      <left style="thick">
        <color indexed="64"/>
      </left>
      <right/>
      <top style="thick">
        <color indexed="64"/>
      </top>
      <bottom style="thin">
        <color indexed="64"/>
      </bottom>
      <diagonal/>
    </border>
    <border>
      <left style="thick">
        <color indexed="64"/>
      </left>
      <right/>
      <top/>
      <bottom style="medium">
        <color indexed="64"/>
      </bottom>
      <diagonal/>
    </border>
    <border>
      <left/>
      <right/>
      <top/>
      <bottom style="medium">
        <color indexed="64"/>
      </bottom>
      <diagonal/>
    </border>
    <border>
      <left style="thick">
        <color indexed="64"/>
      </left>
      <right style="medium">
        <color indexed="64"/>
      </right>
      <top/>
      <bottom/>
      <diagonal/>
    </border>
    <border>
      <left/>
      <right style="medium">
        <color indexed="64"/>
      </right>
      <top/>
      <bottom style="thin">
        <color indexed="8"/>
      </bottom>
      <diagonal/>
    </border>
    <border>
      <left style="medium">
        <color indexed="64"/>
      </left>
      <right style="thick">
        <color indexed="64"/>
      </right>
      <top/>
      <bottom style="medium">
        <color indexed="64"/>
      </bottom>
      <diagonal/>
    </border>
    <border>
      <left style="thick">
        <color indexed="64"/>
      </left>
      <right style="thin">
        <color indexed="64"/>
      </right>
      <top style="medium">
        <color indexed="64"/>
      </top>
      <bottom style="medium">
        <color indexed="64"/>
      </bottom>
      <diagonal/>
    </border>
    <border>
      <left style="thick">
        <color indexed="64"/>
      </left>
      <right style="medium">
        <color indexed="64"/>
      </right>
      <top style="medium">
        <color indexed="64"/>
      </top>
      <bottom style="medium">
        <color indexed="64"/>
      </bottom>
      <diagonal/>
    </border>
    <border>
      <left style="medium">
        <color indexed="64"/>
      </left>
      <right style="thick">
        <color indexed="64"/>
      </right>
      <top style="medium">
        <color indexed="64"/>
      </top>
      <bottom style="medium">
        <color indexed="64"/>
      </bottom>
      <diagonal/>
    </border>
    <border>
      <left style="thick">
        <color indexed="64"/>
      </left>
      <right style="medium">
        <color indexed="64"/>
      </right>
      <top/>
      <bottom style="thin">
        <color indexed="64"/>
      </bottom>
      <diagonal/>
    </border>
    <border>
      <left/>
      <right style="medium">
        <color indexed="64"/>
      </right>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thick">
        <color indexed="64"/>
      </right>
      <top style="thin">
        <color indexed="64"/>
      </top>
      <bottom style="thin">
        <color indexed="64"/>
      </bottom>
      <diagonal/>
    </border>
    <border>
      <left style="thin">
        <color indexed="64"/>
      </left>
      <right style="thick">
        <color indexed="64"/>
      </right>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bottom/>
      <diagonal/>
    </border>
    <border>
      <left style="thin">
        <color indexed="64"/>
      </left>
      <right/>
      <top/>
      <bottom/>
      <diagonal/>
    </border>
    <border>
      <left style="thick">
        <color indexed="64"/>
      </left>
      <right/>
      <top/>
      <bottom/>
      <diagonal/>
    </border>
    <border>
      <left style="medium">
        <color indexed="64"/>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thin">
        <color indexed="64"/>
      </left>
      <right/>
      <top style="medium">
        <color indexed="64"/>
      </top>
      <bottom style="thick">
        <color indexed="64"/>
      </bottom>
      <diagonal/>
    </border>
    <border>
      <left style="thick">
        <color indexed="64"/>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thick">
        <color indexed="64"/>
      </right>
      <top style="thick">
        <color indexed="64"/>
      </top>
      <bottom style="thick">
        <color indexed="64"/>
      </bottom>
      <diagonal/>
    </border>
    <border>
      <left/>
      <right style="medium">
        <color indexed="64"/>
      </right>
      <top style="thick">
        <color indexed="64"/>
      </top>
      <bottom style="thick">
        <color indexed="64"/>
      </bottom>
      <diagonal/>
    </border>
    <border>
      <left style="thick">
        <color indexed="64"/>
      </left>
      <right/>
      <top style="thin">
        <color indexed="64"/>
      </top>
      <bottom style="thick">
        <color indexed="64"/>
      </bottom>
      <diagonal/>
    </border>
    <border>
      <left/>
      <right/>
      <top style="thin">
        <color indexed="64"/>
      </top>
      <bottom style="thick">
        <color indexed="64"/>
      </bottom>
      <diagonal/>
    </border>
    <border>
      <left/>
      <right style="thick">
        <color indexed="64"/>
      </right>
      <top style="thin">
        <color indexed="64"/>
      </top>
      <bottom style="thick">
        <color indexed="64"/>
      </bottom>
      <diagonal/>
    </border>
    <border>
      <left/>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bottom style="medium">
        <color indexed="64"/>
      </bottom>
      <diagonal/>
    </border>
    <border>
      <left/>
      <right style="medium">
        <color indexed="64"/>
      </right>
      <top/>
      <bottom style="medium">
        <color indexed="64"/>
      </bottom>
      <diagonal/>
    </border>
  </borders>
  <cellStyleXfs count="4">
    <xf numFmtId="0" fontId="0" fillId="0" borderId="0"/>
    <xf numFmtId="0" fontId="1" fillId="0" borderId="0"/>
    <xf numFmtId="0" fontId="3" fillId="0" borderId="0"/>
    <xf numFmtId="0" fontId="16" fillId="0" borderId="0"/>
  </cellStyleXfs>
  <cellXfs count="546">
    <xf numFmtId="0" fontId="0" fillId="0" borderId="0" xfId="0"/>
    <xf numFmtId="0" fontId="0" fillId="0" borderId="0" xfId="0" applyAlignment="1">
      <alignment vertical="center" wrapText="1"/>
    </xf>
    <xf numFmtId="3" fontId="0" fillId="0" borderId="0" xfId="0" applyNumberFormat="1"/>
    <xf numFmtId="0" fontId="1" fillId="0" borderId="0" xfId="1"/>
    <xf numFmtId="0" fontId="2" fillId="0" borderId="0" xfId="1" applyFont="1"/>
    <xf numFmtId="0" fontId="1" fillId="0" borderId="1" xfId="1" applyBorder="1"/>
    <xf numFmtId="0" fontId="2" fillId="0" borderId="2" xfId="1" applyFont="1" applyBorder="1" applyAlignment="1">
      <alignment horizontal="center" vertical="center"/>
    </xf>
    <xf numFmtId="0" fontId="2" fillId="0" borderId="3" xfId="1" applyFont="1" applyBorder="1" applyAlignment="1">
      <alignment horizontal="center" vertical="center"/>
    </xf>
    <xf numFmtId="0" fontId="2" fillId="0" borderId="4" xfId="1" applyFont="1" applyBorder="1" applyAlignment="1">
      <alignment horizontal="center" vertical="center"/>
    </xf>
    <xf numFmtId="3" fontId="1" fillId="2" borderId="5" xfId="1" applyNumberFormat="1" applyFill="1" applyBorder="1"/>
    <xf numFmtId="3" fontId="1" fillId="0" borderId="5" xfId="1" applyNumberFormat="1" applyBorder="1"/>
    <xf numFmtId="3" fontId="1" fillId="3" borderId="5" xfId="1" applyNumberFormat="1" applyFill="1" applyBorder="1"/>
    <xf numFmtId="3" fontId="1" fillId="4" borderId="5" xfId="1" applyNumberFormat="1" applyFill="1" applyBorder="1"/>
    <xf numFmtId="3" fontId="1" fillId="5" borderId="5" xfId="1" applyNumberFormat="1" applyFill="1" applyBorder="1"/>
    <xf numFmtId="3" fontId="1" fillId="6" borderId="5" xfId="1" applyNumberFormat="1" applyFill="1" applyBorder="1"/>
    <xf numFmtId="3" fontId="1" fillId="7" borderId="5" xfId="1" applyNumberFormat="1" applyFill="1" applyBorder="1"/>
    <xf numFmtId="3" fontId="1" fillId="8" borderId="5" xfId="1" applyNumberFormat="1" applyFill="1" applyBorder="1"/>
    <xf numFmtId="3" fontId="1" fillId="9" borderId="5" xfId="1" applyNumberFormat="1" applyFill="1" applyBorder="1"/>
    <xf numFmtId="3" fontId="3" fillId="0" borderId="6" xfId="2" applyNumberFormat="1" applyBorder="1" applyAlignment="1" applyProtection="1">
      <alignment horizontal="right" vertical="center" wrapText="1"/>
      <protection locked="0"/>
    </xf>
    <xf numFmtId="3" fontId="3" fillId="0" borderId="0" xfId="2" applyNumberFormat="1" applyAlignment="1" applyProtection="1">
      <alignment horizontal="right" vertical="center" wrapText="1"/>
      <protection locked="0"/>
    </xf>
    <xf numFmtId="10" fontId="0" fillId="0" borderId="0" xfId="0" applyNumberFormat="1"/>
    <xf numFmtId="0" fontId="0" fillId="0" borderId="0" xfId="0" applyAlignment="1">
      <alignment vertical="center"/>
    </xf>
    <xf numFmtId="0" fontId="0" fillId="0" borderId="0" xfId="0" applyFill="1"/>
    <xf numFmtId="0" fontId="2" fillId="11" borderId="10" xfId="0" applyFont="1" applyFill="1" applyBorder="1" applyAlignment="1">
      <alignment horizontal="center" vertical="center" wrapText="1"/>
    </xf>
    <xf numFmtId="0" fontId="2" fillId="11" borderId="11" xfId="0" applyFont="1" applyFill="1" applyBorder="1" applyAlignment="1">
      <alignment horizontal="center" vertical="center" wrapText="1"/>
    </xf>
    <xf numFmtId="0" fontId="2" fillId="11" borderId="14" xfId="0" applyFont="1" applyFill="1" applyBorder="1" applyAlignment="1">
      <alignment vertical="center" wrapText="1"/>
    </xf>
    <xf numFmtId="0" fontId="2" fillId="11" borderId="9" xfId="0" applyFont="1" applyFill="1" applyBorder="1" applyAlignment="1">
      <alignment horizontal="center" vertical="center" wrapText="1"/>
    </xf>
    <xf numFmtId="0" fontId="2" fillId="7" borderId="6" xfId="0" applyFont="1" applyFill="1" applyBorder="1" applyAlignment="1">
      <alignment vertical="center" wrapText="1"/>
    </xf>
    <xf numFmtId="3" fontId="0" fillId="0" borderId="0" xfId="0" applyNumberFormat="1" applyBorder="1"/>
    <xf numFmtId="0" fontId="0" fillId="0" borderId="0" xfId="0" applyBorder="1"/>
    <xf numFmtId="3" fontId="2" fillId="7" borderId="11" xfId="0" applyNumberFormat="1" applyFont="1" applyFill="1" applyBorder="1"/>
    <xf numFmtId="3" fontId="2" fillId="10" borderId="13" xfId="0" applyNumberFormat="1" applyFont="1" applyFill="1" applyBorder="1"/>
    <xf numFmtId="0" fontId="2" fillId="10" borderId="8" xfId="0" applyFont="1" applyFill="1" applyBorder="1"/>
    <xf numFmtId="0" fontId="2" fillId="0" borderId="0" xfId="0" applyFont="1" applyFill="1" applyBorder="1" applyAlignment="1">
      <alignment horizontal="center" vertical="center" wrapText="1"/>
    </xf>
    <xf numFmtId="0" fontId="2" fillId="0" borderId="0" xfId="0" applyFont="1" applyFill="1" applyBorder="1" applyAlignment="1">
      <alignment vertical="center" wrapText="1"/>
    </xf>
    <xf numFmtId="0" fontId="0" fillId="0" borderId="0" xfId="0" applyFill="1" applyBorder="1" applyAlignment="1">
      <alignment vertical="center" wrapText="1"/>
    </xf>
    <xf numFmtId="0" fontId="0" fillId="0" borderId="0" xfId="0" applyBorder="1" applyAlignment="1">
      <alignment horizontal="center" vertical="center" wrapText="1"/>
    </xf>
    <xf numFmtId="3" fontId="0" fillId="0" borderId="17" xfId="0" applyNumberFormat="1" applyBorder="1"/>
    <xf numFmtId="0" fontId="2" fillId="10" borderId="9" xfId="0" applyFont="1" applyFill="1" applyBorder="1" applyAlignment="1">
      <alignment horizontal="center"/>
    </xf>
    <xf numFmtId="0" fontId="0" fillId="0" borderId="0" xfId="0" applyFill="1" applyBorder="1"/>
    <xf numFmtId="3" fontId="2" fillId="0" borderId="0" xfId="0" applyNumberFormat="1" applyFont="1" applyFill="1" applyBorder="1"/>
    <xf numFmtId="0" fontId="0" fillId="0" borderId="0" xfId="0" applyFont="1" applyFill="1" applyBorder="1" applyAlignment="1">
      <alignment horizontal="center" vertical="center" wrapText="1"/>
    </xf>
    <xf numFmtId="0" fontId="2" fillId="10" borderId="12" xfId="0" applyFont="1" applyFill="1" applyBorder="1" applyAlignment="1">
      <alignment horizontal="center"/>
    </xf>
    <xf numFmtId="0" fontId="2" fillId="0" borderId="0" xfId="0" applyFont="1" applyFill="1" applyBorder="1" applyAlignment="1">
      <alignment horizontal="center"/>
    </xf>
    <xf numFmtId="0" fontId="2" fillId="0" borderId="0" xfId="0" applyFont="1" applyFill="1" applyBorder="1"/>
    <xf numFmtId="0" fontId="2" fillId="7" borderId="6" xfId="0" applyFont="1" applyFill="1" applyBorder="1"/>
    <xf numFmtId="0" fontId="2" fillId="10" borderId="13" xfId="0" applyFont="1" applyFill="1" applyBorder="1"/>
    <xf numFmtId="3" fontId="0" fillId="0" borderId="0" xfId="0" applyNumberFormat="1" applyFill="1" applyBorder="1"/>
    <xf numFmtId="3" fontId="2" fillId="10" borderId="11" xfId="0" applyNumberFormat="1" applyFont="1" applyFill="1" applyBorder="1"/>
    <xf numFmtId="0" fontId="2" fillId="10" borderId="12" xfId="0" applyFont="1" applyFill="1" applyBorder="1"/>
    <xf numFmtId="0" fontId="2" fillId="10" borderId="21" xfId="0" applyFont="1" applyFill="1" applyBorder="1" applyAlignment="1">
      <alignment horizontal="center"/>
    </xf>
    <xf numFmtId="0" fontId="2" fillId="10" borderId="19" xfId="0" applyFont="1" applyFill="1" applyBorder="1"/>
    <xf numFmtId="0" fontId="0" fillId="0" borderId="22" xfId="0" applyBorder="1" applyAlignment="1">
      <alignment vertical="center"/>
    </xf>
    <xf numFmtId="3" fontId="0" fillId="0" borderId="4" xfId="0" applyNumberFormat="1" applyBorder="1" applyAlignment="1">
      <alignment vertical="center"/>
    </xf>
    <xf numFmtId="0" fontId="0" fillId="0" borderId="17" xfId="0" applyBorder="1"/>
    <xf numFmtId="3" fontId="0" fillId="0" borderId="18" xfId="0" applyNumberFormat="1" applyBorder="1"/>
    <xf numFmtId="0" fontId="0" fillId="0" borderId="23" xfId="0" applyBorder="1" applyAlignment="1">
      <alignment vertical="center"/>
    </xf>
    <xf numFmtId="3" fontId="0" fillId="0" borderId="24" xfId="0" applyNumberFormat="1" applyBorder="1" applyAlignment="1">
      <alignment vertical="center"/>
    </xf>
    <xf numFmtId="0" fontId="5" fillId="0" borderId="25" xfId="0" applyFont="1" applyFill="1" applyBorder="1" applyAlignment="1">
      <alignment vertical="center" wrapText="1"/>
    </xf>
    <xf numFmtId="0" fontId="0" fillId="0" borderId="15" xfId="0" applyBorder="1"/>
    <xf numFmtId="0" fontId="0" fillId="0" borderId="26" xfId="0" applyBorder="1" applyAlignment="1">
      <alignment vertical="center" wrapText="1"/>
    </xf>
    <xf numFmtId="3" fontId="0" fillId="0" borderId="22" xfId="0" applyNumberFormat="1" applyBorder="1" applyAlignment="1">
      <alignment vertical="center"/>
    </xf>
    <xf numFmtId="3" fontId="0" fillId="0" borderId="23" xfId="0" applyNumberFormat="1" applyBorder="1" applyAlignment="1">
      <alignment vertical="center"/>
    </xf>
    <xf numFmtId="0" fontId="0" fillId="0" borderId="27" xfId="0" applyBorder="1" applyAlignment="1">
      <alignment vertical="center"/>
    </xf>
    <xf numFmtId="0" fontId="0" fillId="0" borderId="28" xfId="0" applyBorder="1"/>
    <xf numFmtId="3" fontId="0" fillId="0" borderId="1" xfId="0" applyNumberFormat="1" applyBorder="1" applyAlignment="1">
      <alignment vertical="center"/>
    </xf>
    <xf numFmtId="3" fontId="0" fillId="0" borderId="30" xfId="0" applyNumberFormat="1" applyBorder="1"/>
    <xf numFmtId="3" fontId="0" fillId="0" borderId="31" xfId="0" applyNumberFormat="1" applyBorder="1" applyAlignment="1">
      <alignment vertical="center"/>
    </xf>
    <xf numFmtId="3" fontId="0" fillId="0" borderId="32" xfId="0" applyNumberFormat="1" applyBorder="1"/>
    <xf numFmtId="0" fontId="0" fillId="0" borderId="6" xfId="0" applyBorder="1"/>
    <xf numFmtId="0" fontId="2" fillId="10" borderId="20" xfId="0" applyFont="1" applyFill="1" applyBorder="1"/>
    <xf numFmtId="3" fontId="2" fillId="10" borderId="9" xfId="0" applyNumberFormat="1" applyFont="1" applyFill="1" applyBorder="1"/>
    <xf numFmtId="0" fontId="0" fillId="0" borderId="30" xfId="0" applyBorder="1"/>
    <xf numFmtId="0" fontId="0" fillId="0" borderId="30" xfId="0" applyBorder="1" applyAlignment="1">
      <alignment vertical="center"/>
    </xf>
    <xf numFmtId="0" fontId="0" fillId="0" borderId="31" xfId="0" applyBorder="1"/>
    <xf numFmtId="0" fontId="0" fillId="0" borderId="6" xfId="0" applyFont="1" applyFill="1" applyBorder="1" applyAlignment="1">
      <alignment horizontal="left" vertical="center" wrapText="1"/>
    </xf>
    <xf numFmtId="0" fontId="0" fillId="0" borderId="30" xfId="0" applyFill="1" applyBorder="1"/>
    <xf numFmtId="0" fontId="0" fillId="0" borderId="30" xfId="0" applyFill="1" applyBorder="1" applyAlignment="1">
      <alignment wrapText="1"/>
    </xf>
    <xf numFmtId="0" fontId="0" fillId="0" borderId="30" xfId="0" applyFill="1" applyBorder="1" applyAlignment="1">
      <alignment vertical="center" wrapText="1"/>
    </xf>
    <xf numFmtId="0" fontId="0" fillId="0" borderId="34" xfId="0" applyFill="1" applyBorder="1"/>
    <xf numFmtId="3" fontId="0" fillId="0" borderId="4" xfId="0" applyNumberFormat="1" applyBorder="1"/>
    <xf numFmtId="3" fontId="0" fillId="0" borderId="17" xfId="0" applyNumberFormat="1" applyBorder="1" applyAlignment="1">
      <alignment vertical="center"/>
    </xf>
    <xf numFmtId="3" fontId="0" fillId="0" borderId="18" xfId="0" applyNumberFormat="1" applyBorder="1" applyAlignment="1">
      <alignment vertical="center"/>
    </xf>
    <xf numFmtId="3" fontId="0" fillId="0" borderId="36" xfId="0" applyNumberFormat="1" applyBorder="1"/>
    <xf numFmtId="3" fontId="2" fillId="7" borderId="9" xfId="0" applyNumberFormat="1" applyFont="1" applyFill="1" applyBorder="1"/>
    <xf numFmtId="3" fontId="0" fillId="0" borderId="15" xfId="0" applyNumberFormat="1" applyBorder="1"/>
    <xf numFmtId="3" fontId="0" fillId="0" borderId="15" xfId="0" applyNumberFormat="1" applyBorder="1" applyAlignment="1">
      <alignment vertical="center"/>
    </xf>
    <xf numFmtId="3" fontId="0" fillId="0" borderId="16" xfId="0" applyNumberFormat="1" applyBorder="1"/>
    <xf numFmtId="3" fontId="2" fillId="7" borderId="20" xfId="0" applyNumberFormat="1" applyFont="1" applyFill="1" applyBorder="1"/>
    <xf numFmtId="3" fontId="0" fillId="0" borderId="30" xfId="0" applyNumberFormat="1" applyBorder="1" applyAlignment="1">
      <alignment vertical="center"/>
    </xf>
    <xf numFmtId="3" fontId="0" fillId="0" borderId="6" xfId="0" applyNumberFormat="1" applyBorder="1"/>
    <xf numFmtId="0" fontId="0" fillId="0" borderId="1" xfId="0" applyBorder="1"/>
    <xf numFmtId="0" fontId="0" fillId="0" borderId="38" xfId="0" applyFont="1" applyFill="1" applyBorder="1" applyAlignment="1">
      <alignment horizontal="center"/>
    </xf>
    <xf numFmtId="0" fontId="0" fillId="0" borderId="6" xfId="0" applyFont="1" applyFill="1" applyBorder="1" applyAlignment="1">
      <alignment horizontal="left"/>
    </xf>
    <xf numFmtId="0" fontId="0" fillId="0" borderId="39" xfId="0" applyBorder="1"/>
    <xf numFmtId="0" fontId="0" fillId="0" borderId="40" xfId="0" applyBorder="1"/>
    <xf numFmtId="0" fontId="0" fillId="0" borderId="40" xfId="0" applyBorder="1" applyAlignment="1">
      <alignment vertical="center"/>
    </xf>
    <xf numFmtId="0" fontId="0" fillId="0" borderId="41" xfId="0" applyFont="1" applyBorder="1"/>
    <xf numFmtId="0" fontId="2" fillId="7" borderId="33" xfId="0" applyFont="1" applyFill="1" applyBorder="1"/>
    <xf numFmtId="0" fontId="0" fillId="0" borderId="22" xfId="0" applyBorder="1"/>
    <xf numFmtId="0" fontId="0" fillId="0" borderId="17" xfId="0" applyBorder="1" applyAlignment="1">
      <alignment vertical="center"/>
    </xf>
    <xf numFmtId="0" fontId="0" fillId="0" borderId="36" xfId="0" applyFont="1" applyBorder="1"/>
    <xf numFmtId="3" fontId="0" fillId="0" borderId="37" xfId="0" applyNumberFormat="1" applyFont="1" applyBorder="1"/>
    <xf numFmtId="0" fontId="0" fillId="0" borderId="30" xfId="0" applyBorder="1" applyAlignment="1">
      <alignment vertical="center" wrapText="1"/>
    </xf>
    <xf numFmtId="3" fontId="2" fillId="10" borderId="6" xfId="0" applyNumberFormat="1" applyFont="1" applyFill="1" applyBorder="1"/>
    <xf numFmtId="3" fontId="0" fillId="0" borderId="42" xfId="0" applyNumberFormat="1" applyBorder="1"/>
    <xf numFmtId="3" fontId="0" fillId="0" borderId="43" xfId="0" applyNumberFormat="1" applyBorder="1"/>
    <xf numFmtId="3" fontId="0" fillId="0" borderId="35" xfId="0" applyNumberFormat="1" applyBorder="1"/>
    <xf numFmtId="0" fontId="2" fillId="10" borderId="12" xfId="0" applyFont="1" applyFill="1" applyBorder="1" applyAlignment="1">
      <alignment vertical="center"/>
    </xf>
    <xf numFmtId="0" fontId="0" fillId="10" borderId="12" xfId="0" applyFill="1" applyBorder="1" applyAlignment="1">
      <alignment vertical="center"/>
    </xf>
    <xf numFmtId="3" fontId="2" fillId="10" borderId="11" xfId="0" applyNumberFormat="1" applyFont="1" applyFill="1" applyBorder="1" applyAlignment="1">
      <alignment vertical="center"/>
    </xf>
    <xf numFmtId="3" fontId="0" fillId="0" borderId="6" xfId="0" applyNumberFormat="1" applyBorder="1" applyAlignment="1">
      <alignment vertical="center"/>
    </xf>
    <xf numFmtId="0" fontId="0" fillId="0" borderId="6" xfId="0" applyBorder="1" applyAlignment="1">
      <alignment vertical="center" wrapText="1"/>
    </xf>
    <xf numFmtId="0" fontId="0" fillId="0" borderId="35" xfId="0" applyBorder="1" applyAlignment="1">
      <alignment vertical="center"/>
    </xf>
    <xf numFmtId="0" fontId="0" fillId="0" borderId="35" xfId="0" applyFill="1" applyBorder="1" applyAlignment="1">
      <alignment vertical="center"/>
    </xf>
    <xf numFmtId="3" fontId="0" fillId="0" borderId="25" xfId="0" applyNumberFormat="1" applyBorder="1" applyAlignment="1">
      <alignment vertical="center"/>
    </xf>
    <xf numFmtId="0" fontId="0" fillId="0" borderId="1" xfId="0" applyBorder="1" applyAlignment="1">
      <alignment horizontal="left" vertical="center" wrapText="1"/>
    </xf>
    <xf numFmtId="0" fontId="0" fillId="0" borderId="30" xfId="0" applyFill="1" applyBorder="1" applyAlignment="1">
      <alignment vertical="center"/>
    </xf>
    <xf numFmtId="0" fontId="0" fillId="0" borderId="30" xfId="0" applyBorder="1" applyAlignment="1">
      <alignment wrapText="1"/>
    </xf>
    <xf numFmtId="0" fontId="0" fillId="0" borderId="34" xfId="0" applyBorder="1" applyAlignment="1">
      <alignment vertical="center"/>
    </xf>
    <xf numFmtId="0" fontId="4" fillId="0" borderId="12" xfId="0" applyFont="1" applyBorder="1" applyAlignment="1">
      <alignment horizontal="center" wrapText="1"/>
    </xf>
    <xf numFmtId="0" fontId="4" fillId="0" borderId="8" xfId="0" applyFont="1" applyBorder="1" applyAlignment="1">
      <alignment horizontal="center"/>
    </xf>
    <xf numFmtId="0" fontId="4" fillId="0" borderId="13" xfId="0" applyFont="1" applyBorder="1" applyAlignment="1">
      <alignment horizontal="center"/>
    </xf>
    <xf numFmtId="0" fontId="2" fillId="0" borderId="7" xfId="1" applyFont="1" applyBorder="1" applyAlignment="1">
      <alignment horizontal="center" vertical="center" textRotation="90"/>
    </xf>
    <xf numFmtId="16" fontId="7" fillId="12" borderId="44" xfId="2" applyNumberFormat="1" applyFont="1" applyFill="1" applyBorder="1" applyAlignment="1" applyProtection="1">
      <alignment horizontal="left" vertical="center"/>
    </xf>
    <xf numFmtId="0" fontId="8" fillId="12" borderId="45" xfId="2" applyFont="1" applyFill="1" applyBorder="1" applyAlignment="1" applyProtection="1">
      <alignment vertical="center"/>
    </xf>
    <xf numFmtId="0" fontId="7" fillId="12" borderId="46" xfId="2" applyFont="1" applyFill="1" applyBorder="1" applyAlignment="1" applyProtection="1">
      <alignment vertical="center"/>
    </xf>
    <xf numFmtId="0" fontId="9" fillId="12" borderId="47" xfId="2" applyFont="1" applyFill="1" applyBorder="1" applyAlignment="1" applyProtection="1">
      <alignment horizontal="center" vertical="center" wrapText="1"/>
    </xf>
    <xf numFmtId="0" fontId="10" fillId="12" borderId="48" xfId="2" applyFont="1" applyFill="1" applyBorder="1" applyAlignment="1" applyProtection="1">
      <alignment horizontal="center" vertical="center" wrapText="1"/>
      <protection hidden="1"/>
    </xf>
    <xf numFmtId="0" fontId="10" fillId="12" borderId="49" xfId="2" applyFont="1" applyFill="1" applyBorder="1" applyAlignment="1" applyProtection="1">
      <alignment horizontal="center" vertical="center" wrapText="1"/>
      <protection hidden="1"/>
    </xf>
    <xf numFmtId="0" fontId="12" fillId="12" borderId="50" xfId="2" applyFont="1" applyFill="1" applyBorder="1" applyAlignment="1" applyProtection="1">
      <alignment horizontal="center" vertical="center"/>
    </xf>
    <xf numFmtId="0" fontId="12" fillId="12" borderId="51" xfId="2" applyFont="1" applyFill="1" applyBorder="1" applyAlignment="1" applyProtection="1">
      <alignment horizontal="center" vertical="center"/>
    </xf>
    <xf numFmtId="49" fontId="13" fillId="12" borderId="52" xfId="2" applyNumberFormat="1" applyFont="1" applyFill="1" applyBorder="1" applyAlignment="1" applyProtection="1">
      <alignment horizontal="right" vertical="top"/>
    </xf>
    <xf numFmtId="0" fontId="3" fillId="0" borderId="0" xfId="2" applyProtection="1">
      <protection hidden="1"/>
    </xf>
    <xf numFmtId="0" fontId="12" fillId="12" borderId="53" xfId="2" applyFont="1" applyFill="1" applyBorder="1" applyAlignment="1" applyProtection="1">
      <alignment horizontal="left" vertical="top"/>
    </xf>
    <xf numFmtId="0" fontId="8" fillId="12" borderId="7" xfId="2" applyFont="1" applyFill="1" applyBorder="1" applyAlignment="1" applyProtection="1">
      <alignment horizontal="center" vertical="top"/>
    </xf>
    <xf numFmtId="0" fontId="12" fillId="12" borderId="28" xfId="2" applyNumberFormat="1" applyFont="1" applyFill="1" applyBorder="1" applyAlignment="1" applyProtection="1">
      <alignment horizontal="left" vertical="top" wrapText="1"/>
    </xf>
    <xf numFmtId="0" fontId="14" fillId="12" borderId="34" xfId="2" applyFont="1" applyFill="1" applyBorder="1" applyAlignment="1" applyProtection="1">
      <alignment horizontal="center" vertical="center" wrapText="1"/>
    </xf>
    <xf numFmtId="0" fontId="10" fillId="12" borderId="54" xfId="2" applyFont="1" applyFill="1" applyBorder="1" applyAlignment="1" applyProtection="1">
      <alignment horizontal="center" vertical="center" wrapText="1"/>
      <protection hidden="1"/>
    </xf>
    <xf numFmtId="0" fontId="10" fillId="12" borderId="55" xfId="2" applyFont="1" applyFill="1" applyBorder="1" applyAlignment="1" applyProtection="1">
      <alignment horizontal="center" vertical="center" wrapText="1"/>
      <protection hidden="1"/>
    </xf>
    <xf numFmtId="0" fontId="15" fillId="12" borderId="56" xfId="2" applyFont="1" applyFill="1" applyBorder="1" applyAlignment="1" applyProtection="1">
      <alignment horizontal="center" vertical="center" wrapText="1"/>
    </xf>
    <xf numFmtId="0" fontId="15" fillId="12" borderId="27" xfId="2" applyFont="1" applyFill="1" applyBorder="1" applyAlignment="1" applyProtection="1">
      <alignment horizontal="center" vertical="center" wrapText="1"/>
    </xf>
    <xf numFmtId="0" fontId="15" fillId="12" borderId="57" xfId="2" applyFont="1" applyFill="1" applyBorder="1" applyAlignment="1" applyProtection="1">
      <alignment horizontal="center" vertical="center" wrapText="1"/>
    </xf>
    <xf numFmtId="0" fontId="16" fillId="0" borderId="0" xfId="3" applyFill="1" applyProtection="1">
      <protection hidden="1"/>
    </xf>
    <xf numFmtId="0" fontId="12" fillId="12" borderId="58" xfId="2" applyFont="1" applyFill="1" applyBorder="1" applyAlignment="1" applyProtection="1">
      <alignment horizontal="left" vertical="center"/>
    </xf>
    <xf numFmtId="0" fontId="8" fillId="12" borderId="59" xfId="2" applyFont="1" applyFill="1" applyBorder="1" applyAlignment="1" applyProtection="1">
      <alignment horizontal="center" vertical="top"/>
    </xf>
    <xf numFmtId="3" fontId="14" fillId="0" borderId="35" xfId="2" applyNumberFormat="1" applyFont="1" applyFill="1" applyBorder="1" applyAlignment="1" applyProtection="1">
      <alignment horizontal="center" vertical="center" wrapText="1"/>
    </xf>
    <xf numFmtId="3" fontId="17" fillId="12" borderId="40" xfId="2" applyNumberFormat="1" applyFont="1" applyFill="1" applyBorder="1" applyAlignment="1" applyProtection="1">
      <alignment horizontal="center" vertical="center" wrapText="1"/>
    </xf>
    <xf numFmtId="3" fontId="17" fillId="12" borderId="28" xfId="2" applyNumberFormat="1" applyFont="1" applyFill="1" applyBorder="1" applyAlignment="1" applyProtection="1">
      <alignment horizontal="center" vertical="center" wrapText="1"/>
    </xf>
    <xf numFmtId="3" fontId="14" fillId="12" borderId="60" xfId="2" applyNumberFormat="1" applyFont="1" applyFill="1" applyBorder="1" applyAlignment="1" applyProtection="1">
      <alignment horizontal="center" vertical="center" wrapText="1"/>
    </xf>
    <xf numFmtId="0" fontId="15" fillId="12" borderId="61" xfId="2" applyFont="1" applyFill="1" applyBorder="1" applyAlignment="1" applyProtection="1">
      <alignment vertical="center"/>
    </xf>
    <xf numFmtId="3" fontId="15" fillId="12" borderId="62" xfId="2" applyNumberFormat="1" applyFont="1" applyFill="1" applyBorder="1" applyAlignment="1" applyProtection="1">
      <alignment horizontal="left" vertical="center"/>
    </xf>
    <xf numFmtId="3" fontId="15" fillId="12" borderId="28" xfId="2" applyNumberFormat="1" applyFont="1" applyFill="1" applyBorder="1" applyAlignment="1" applyProtection="1">
      <alignment horizontal="left" vertical="center"/>
    </xf>
    <xf numFmtId="0" fontId="10" fillId="12" borderId="54" xfId="2" applyFont="1" applyFill="1" applyBorder="1" applyAlignment="1" applyProtection="1">
      <alignment horizontal="center" vertical="center" wrapText="1"/>
      <protection hidden="1"/>
    </xf>
    <xf numFmtId="0" fontId="10" fillId="12" borderId="55" xfId="2" applyFont="1" applyFill="1" applyBorder="1" applyAlignment="1" applyProtection="1">
      <alignment horizontal="center" vertical="center" wrapText="1"/>
      <protection hidden="1"/>
    </xf>
    <xf numFmtId="0" fontId="10" fillId="12" borderId="63" xfId="2" applyFont="1" applyFill="1" applyBorder="1" applyAlignment="1" applyProtection="1">
      <alignment horizontal="center" vertical="center" wrapText="1"/>
    </xf>
    <xf numFmtId="3" fontId="14" fillId="12" borderId="37" xfId="2" applyNumberFormat="1" applyFont="1" applyFill="1" applyBorder="1" applyAlignment="1" applyProtection="1">
      <alignment horizontal="center" vertical="center" wrapText="1"/>
    </xf>
    <xf numFmtId="0" fontId="15" fillId="12" borderId="61" xfId="2" applyFont="1" applyFill="1" applyBorder="1" applyAlignment="1" applyProtection="1">
      <alignment vertical="center" wrapText="1"/>
    </xf>
    <xf numFmtId="3" fontId="11" fillId="12" borderId="36" xfId="2" applyNumberFormat="1" applyFont="1" applyFill="1" applyBorder="1" applyAlignment="1" applyProtection="1">
      <alignment horizontal="center" vertical="center" wrapText="1"/>
      <protection hidden="1"/>
    </xf>
    <xf numFmtId="3" fontId="11" fillId="12" borderId="7" xfId="2" applyNumberFormat="1" applyFont="1" applyFill="1" applyBorder="1" applyAlignment="1" applyProtection="1">
      <alignment horizontal="center" vertical="center" wrapText="1"/>
      <protection hidden="1"/>
    </xf>
    <xf numFmtId="0" fontId="10" fillId="12" borderId="54" xfId="2" applyFont="1" applyFill="1" applyBorder="1" applyAlignment="1" applyProtection="1">
      <alignment horizontal="center" vertical="center" wrapText="1"/>
    </xf>
    <xf numFmtId="3" fontId="14" fillId="12" borderId="64" xfId="2" applyNumberFormat="1" applyFont="1" applyFill="1" applyBorder="1" applyAlignment="1" applyProtection="1">
      <alignment horizontal="center" vertical="center" wrapText="1"/>
    </xf>
    <xf numFmtId="3" fontId="17" fillId="12" borderId="65" xfId="2" applyNumberFormat="1" applyFont="1" applyFill="1" applyBorder="1" applyAlignment="1" applyProtection="1">
      <alignment horizontal="center" vertical="center" wrapText="1"/>
    </xf>
    <xf numFmtId="0" fontId="15" fillId="12" borderId="61" xfId="2" applyFont="1" applyFill="1" applyBorder="1" applyAlignment="1" applyProtection="1">
      <alignment vertical="top"/>
    </xf>
    <xf numFmtId="0" fontId="19" fillId="12" borderId="62" xfId="2" applyFont="1" applyFill="1" applyBorder="1" applyAlignment="1" applyProtection="1">
      <alignment horizontal="left" vertical="top" wrapText="1"/>
    </xf>
    <xf numFmtId="0" fontId="19" fillId="12" borderId="28" xfId="2" applyFont="1" applyFill="1" applyBorder="1" applyAlignment="1" applyProtection="1">
      <alignment horizontal="left" vertical="top" wrapText="1"/>
    </xf>
    <xf numFmtId="3" fontId="11" fillId="12" borderId="66" xfId="2" applyNumberFormat="1" applyFont="1" applyFill="1" applyBorder="1" applyAlignment="1" applyProtection="1">
      <alignment horizontal="center" vertical="center" wrapText="1"/>
      <protection hidden="1"/>
    </xf>
    <xf numFmtId="3" fontId="11" fillId="12" borderId="0" xfId="2" applyNumberFormat="1" applyFont="1" applyFill="1" applyBorder="1" applyAlignment="1" applyProtection="1">
      <alignment horizontal="center" vertical="center" wrapText="1"/>
      <protection hidden="1"/>
    </xf>
    <xf numFmtId="0" fontId="14" fillId="12" borderId="37" xfId="2" applyFont="1" applyFill="1" applyBorder="1" applyAlignment="1" applyProtection="1">
      <alignment horizontal="center" vertical="center" wrapText="1"/>
    </xf>
    <xf numFmtId="9" fontId="10" fillId="13" borderId="67" xfId="2" applyNumberFormat="1" applyFont="1" applyFill="1" applyBorder="1" applyAlignment="1" applyProtection="1">
      <alignment horizontal="center" vertical="center" wrapText="1"/>
      <protection locked="0"/>
    </xf>
    <xf numFmtId="0" fontId="14" fillId="12" borderId="54" xfId="2" applyFont="1" applyFill="1" applyBorder="1" applyAlignment="1" applyProtection="1">
      <alignment horizontal="center" vertical="center" wrapText="1"/>
    </xf>
    <xf numFmtId="3" fontId="3" fillId="0" borderId="68" xfId="2" applyNumberFormat="1" applyFont="1" applyFill="1" applyBorder="1" applyAlignment="1" applyProtection="1">
      <alignment horizontal="center" vertical="center" wrapText="1"/>
    </xf>
    <xf numFmtId="0" fontId="17" fillId="12" borderId="65" xfId="2" applyFont="1" applyFill="1" applyBorder="1" applyAlignment="1" applyProtection="1">
      <alignment horizontal="center" vertical="center" wrapText="1"/>
    </xf>
    <xf numFmtId="0" fontId="19" fillId="0" borderId="0" xfId="2" applyFont="1" applyProtection="1">
      <protection hidden="1"/>
    </xf>
    <xf numFmtId="0" fontId="15" fillId="12" borderId="61" xfId="2" applyFont="1" applyFill="1" applyBorder="1" applyAlignment="1" applyProtection="1">
      <alignment horizontal="left" vertical="center"/>
    </xf>
    <xf numFmtId="0" fontId="19" fillId="12" borderId="69" xfId="2" applyFont="1" applyFill="1" applyBorder="1" applyAlignment="1" applyProtection="1">
      <alignment horizontal="left" vertical="center"/>
    </xf>
    <xf numFmtId="0" fontId="15" fillId="12" borderId="62" xfId="2" applyFont="1" applyFill="1" applyBorder="1" applyAlignment="1" applyProtection="1">
      <alignment horizontal="left" vertical="center"/>
    </xf>
    <xf numFmtId="0" fontId="3" fillId="12" borderId="54" xfId="2" applyFont="1" applyFill="1" applyBorder="1" applyAlignment="1" applyProtection="1">
      <alignment horizontal="center" vertical="center" wrapText="1"/>
      <protection hidden="1"/>
    </xf>
    <xf numFmtId="0" fontId="3" fillId="12" borderId="64" xfId="2" applyFont="1" applyFill="1" applyBorder="1" applyAlignment="1" applyProtection="1">
      <alignment horizontal="center" vertical="center" wrapText="1"/>
      <protection hidden="1"/>
    </xf>
    <xf numFmtId="3" fontId="10" fillId="0" borderId="66" xfId="2" applyNumberFormat="1" applyFont="1" applyFill="1" applyBorder="1" applyAlignment="1" applyProtection="1">
      <alignment horizontal="center" vertical="center" wrapText="1"/>
    </xf>
    <xf numFmtId="3" fontId="14" fillId="0" borderId="66" xfId="2" applyNumberFormat="1" applyFont="1" applyFill="1" applyBorder="1" applyAlignment="1" applyProtection="1">
      <alignment horizontal="center" vertical="center" wrapText="1"/>
    </xf>
    <xf numFmtId="3" fontId="10" fillId="0" borderId="60" xfId="2" applyNumberFormat="1" applyFont="1" applyFill="1" applyBorder="1" applyAlignment="1" applyProtection="1">
      <alignment horizontal="center" vertical="center" wrapText="1"/>
    </xf>
    <xf numFmtId="0" fontId="10" fillId="12" borderId="70" xfId="2" applyFont="1" applyFill="1" applyBorder="1" applyAlignment="1" applyProtection="1">
      <alignment horizontal="center" vertical="center" wrapText="1"/>
    </xf>
    <xf numFmtId="0" fontId="15" fillId="12" borderId="71" xfId="2" applyFont="1" applyFill="1" applyBorder="1" applyAlignment="1" applyProtection="1">
      <alignment horizontal="center" vertical="center"/>
    </xf>
    <xf numFmtId="0" fontId="15" fillId="12" borderId="37" xfId="2" applyFont="1" applyFill="1" applyBorder="1" applyAlignment="1" applyProtection="1">
      <alignment vertical="center"/>
    </xf>
    <xf numFmtId="3" fontId="3" fillId="0" borderId="72" xfId="2" applyNumberFormat="1" applyFont="1" applyFill="1" applyBorder="1" applyAlignment="1" applyProtection="1">
      <alignment horizontal="center" vertical="center" wrapText="1"/>
    </xf>
    <xf numFmtId="164" fontId="3" fillId="0" borderId="73" xfId="2" applyNumberFormat="1" applyFont="1" applyFill="1" applyBorder="1" applyAlignment="1" applyProtection="1">
      <alignment horizontal="center" vertical="center" wrapText="1"/>
      <protection hidden="1"/>
    </xf>
    <xf numFmtId="164" fontId="3" fillId="0" borderId="74" xfId="2" applyNumberFormat="1" applyFont="1" applyFill="1" applyBorder="1" applyAlignment="1" applyProtection="1">
      <alignment horizontal="center" vertical="center" wrapText="1"/>
      <protection hidden="1"/>
    </xf>
    <xf numFmtId="0" fontId="10" fillId="0" borderId="75" xfId="2" applyFont="1" applyFill="1" applyBorder="1" applyAlignment="1" applyProtection="1">
      <alignment horizontal="center" vertical="center" wrapText="1"/>
    </xf>
    <xf numFmtId="3" fontId="3" fillId="0" borderId="74" xfId="2" applyNumberFormat="1" applyFont="1" applyFill="1" applyBorder="1" applyAlignment="1" applyProtection="1">
      <alignment horizontal="center" vertical="center" wrapText="1"/>
    </xf>
    <xf numFmtId="0" fontId="14" fillId="0" borderId="75" xfId="2" applyFont="1" applyFill="1" applyBorder="1" applyAlignment="1" applyProtection="1">
      <alignment horizontal="center" vertical="center" wrapText="1"/>
    </xf>
    <xf numFmtId="0" fontId="10" fillId="0" borderId="76" xfId="2" applyFont="1" applyFill="1" applyBorder="1" applyAlignment="1" applyProtection="1">
      <alignment horizontal="center" vertical="center" wrapText="1"/>
    </xf>
    <xf numFmtId="0" fontId="11" fillId="0" borderId="77" xfId="3" applyFont="1" applyBorder="1" applyAlignment="1" applyProtection="1">
      <alignment horizontal="right" vertical="center" wrapText="1"/>
      <protection hidden="1"/>
    </xf>
    <xf numFmtId="0" fontId="18" fillId="0" borderId="78" xfId="2" applyFont="1" applyFill="1" applyBorder="1" applyAlignment="1" applyProtection="1">
      <alignment vertical="center"/>
    </xf>
    <xf numFmtId="0" fontId="18" fillId="0" borderId="79" xfId="2" applyFont="1" applyFill="1" applyBorder="1" applyAlignment="1" applyProtection="1">
      <alignment horizontal="left" vertical="center"/>
    </xf>
    <xf numFmtId="0" fontId="18" fillId="0" borderId="79" xfId="2" applyFont="1" applyFill="1" applyBorder="1" applyAlignment="1" applyProtection="1">
      <alignment horizontal="right" vertical="center"/>
    </xf>
    <xf numFmtId="3" fontId="18" fillId="0" borderId="80" xfId="2" applyNumberFormat="1" applyFont="1" applyFill="1" applyBorder="1" applyAlignment="1" applyProtection="1">
      <alignment horizontal="right" vertical="center"/>
    </xf>
    <xf numFmtId="0" fontId="16" fillId="0" borderId="77" xfId="3" applyBorder="1" applyAlignment="1" applyProtection="1">
      <alignment vertical="center"/>
    </xf>
    <xf numFmtId="49" fontId="17" fillId="12" borderId="81" xfId="2" applyNumberFormat="1" applyFont="1" applyFill="1" applyBorder="1" applyAlignment="1" applyProtection="1">
      <alignment horizontal="center" vertical="center"/>
    </xf>
    <xf numFmtId="49" fontId="17" fillId="12" borderId="82" xfId="2" applyNumberFormat="1" applyFont="1" applyFill="1" applyBorder="1" applyAlignment="1" applyProtection="1">
      <alignment horizontal="left" vertical="center"/>
    </xf>
    <xf numFmtId="49" fontId="17" fillId="12" borderId="83" xfId="2" applyNumberFormat="1" applyFont="1" applyFill="1" applyBorder="1" applyAlignment="1" applyProtection="1">
      <alignment horizontal="left" vertical="center"/>
    </xf>
    <xf numFmtId="0" fontId="17" fillId="12" borderId="83" xfId="2" applyFont="1" applyFill="1" applyBorder="1" applyAlignment="1" applyProtection="1">
      <alignment horizontal="center" vertical="center" wrapText="1"/>
    </xf>
    <xf numFmtId="164" fontId="20" fillId="14" borderId="84" xfId="2" applyNumberFormat="1" applyFont="1" applyFill="1" applyBorder="1" applyAlignment="1" applyProtection="1">
      <alignment horizontal="center" vertical="center" wrapText="1"/>
      <protection hidden="1"/>
    </xf>
    <xf numFmtId="164" fontId="20" fillId="14" borderId="85" xfId="2" applyNumberFormat="1" applyFont="1" applyFill="1" applyBorder="1" applyAlignment="1" applyProtection="1">
      <alignment horizontal="center" vertical="center" wrapText="1"/>
      <protection hidden="1"/>
    </xf>
    <xf numFmtId="3" fontId="20" fillId="12" borderId="86" xfId="2" applyNumberFormat="1" applyFont="1" applyFill="1" applyBorder="1" applyAlignment="1" applyProtection="1">
      <alignment horizontal="center" vertical="center" wrapText="1"/>
    </xf>
    <xf numFmtId="3" fontId="17" fillId="12" borderId="68" xfId="2" applyNumberFormat="1" applyFont="1" applyFill="1" applyBorder="1" applyAlignment="1" applyProtection="1">
      <alignment horizontal="center" vertical="center" wrapText="1"/>
    </xf>
    <xf numFmtId="3" fontId="17" fillId="12" borderId="87" xfId="2" applyNumberFormat="1" applyFont="1" applyFill="1" applyBorder="1" applyAlignment="1" applyProtection="1">
      <alignment horizontal="center" vertical="center" wrapText="1"/>
    </xf>
    <xf numFmtId="3" fontId="18" fillId="0" borderId="77" xfId="3" applyNumberFormat="1" applyFont="1" applyBorder="1" applyAlignment="1" applyProtection="1">
      <alignment horizontal="right" vertical="center"/>
      <protection locked="0"/>
    </xf>
    <xf numFmtId="0" fontId="17" fillId="0" borderId="0" xfId="2" applyFont="1" applyFill="1" applyProtection="1">
      <protection hidden="1"/>
    </xf>
    <xf numFmtId="0" fontId="17" fillId="12" borderId="88" xfId="2" applyFont="1" applyFill="1" applyBorder="1" applyAlignment="1" applyProtection="1">
      <alignment horizontal="center" vertical="center" wrapText="1"/>
    </xf>
    <xf numFmtId="49" fontId="14" fillId="0" borderId="89" xfId="2" applyNumberFormat="1" applyFont="1" applyFill="1" applyBorder="1" applyAlignment="1" applyProtection="1">
      <alignment horizontal="center" vertical="center"/>
    </xf>
    <xf numFmtId="49" fontId="3" fillId="0" borderId="88" xfId="2" applyNumberFormat="1" applyFont="1" applyFill="1" applyBorder="1" applyAlignment="1" applyProtection="1">
      <alignment vertical="center"/>
    </xf>
    <xf numFmtId="49" fontId="3" fillId="0" borderId="90" xfId="2" applyNumberFormat="1" applyFont="1" applyFill="1" applyBorder="1" applyAlignment="1" applyProtection="1">
      <alignment vertical="center"/>
    </xf>
    <xf numFmtId="0" fontId="21" fillId="0" borderId="88" xfId="2" applyFont="1" applyFill="1" applyBorder="1" applyAlignment="1" applyProtection="1">
      <alignment horizontal="center" vertical="center" wrapText="1"/>
      <protection hidden="1"/>
    </xf>
    <xf numFmtId="164" fontId="3" fillId="0" borderId="88" xfId="2" applyNumberFormat="1" applyFont="1" applyFill="1" applyBorder="1" applyAlignment="1" applyProtection="1">
      <alignment horizontal="center" vertical="center" wrapText="1"/>
    </xf>
    <xf numFmtId="164" fontId="3" fillId="0" borderId="15" xfId="2" applyNumberFormat="1" applyFont="1" applyFill="1" applyBorder="1" applyAlignment="1" applyProtection="1">
      <alignment horizontal="center" vertical="center" wrapText="1"/>
    </xf>
    <xf numFmtId="3" fontId="3" fillId="0" borderId="17" xfId="2" applyNumberFormat="1" applyFont="1" applyFill="1" applyBorder="1" applyAlignment="1" applyProtection="1">
      <alignment horizontal="right" vertical="center" wrapText="1"/>
    </xf>
    <xf numFmtId="3" fontId="3" fillId="0" borderId="18" xfId="2" applyNumberFormat="1" applyFont="1" applyFill="1" applyBorder="1" applyAlignment="1" applyProtection="1">
      <alignment horizontal="right" vertical="center" wrapText="1"/>
    </xf>
    <xf numFmtId="3" fontId="3" fillId="0" borderId="91" xfId="2" applyNumberFormat="1" applyFont="1" applyFill="1" applyBorder="1" applyAlignment="1" applyProtection="1">
      <alignment horizontal="right" vertical="center" wrapText="1"/>
    </xf>
    <xf numFmtId="14" fontId="3" fillId="0" borderId="0" xfId="2" applyNumberFormat="1" applyFont="1" applyFill="1" applyProtection="1">
      <protection hidden="1"/>
    </xf>
    <xf numFmtId="0" fontId="3" fillId="0" borderId="88" xfId="2" applyFont="1" applyFill="1" applyBorder="1" applyAlignment="1" applyProtection="1">
      <alignment horizontal="center" vertical="center" wrapText="1"/>
    </xf>
    <xf numFmtId="0" fontId="3" fillId="0" borderId="0" xfId="2" applyFont="1" applyFill="1" applyProtection="1">
      <protection hidden="1"/>
    </xf>
    <xf numFmtId="49" fontId="14" fillId="0" borderId="89" xfId="2" applyNumberFormat="1" applyFont="1" applyFill="1" applyBorder="1" applyAlignment="1" applyProtection="1">
      <alignment horizontal="center" vertical="center"/>
      <protection locked="0"/>
    </xf>
    <xf numFmtId="49" fontId="3" fillId="0" borderId="69" xfId="2" applyNumberFormat="1" applyFont="1" applyFill="1" applyBorder="1" applyAlignment="1" applyProtection="1">
      <alignment vertical="center"/>
      <protection locked="0"/>
    </xf>
    <xf numFmtId="49" fontId="3" fillId="0" borderId="88" xfId="2" applyNumberFormat="1" applyFont="1" applyFill="1" applyBorder="1" applyAlignment="1" applyProtection="1">
      <alignment vertical="center"/>
      <protection locked="0"/>
    </xf>
    <xf numFmtId="0" fontId="3" fillId="0" borderId="88" xfId="2" applyFont="1" applyFill="1" applyBorder="1" applyAlignment="1" applyProtection="1">
      <alignment horizontal="center" vertical="center" wrapText="1"/>
      <protection locked="0"/>
    </xf>
    <xf numFmtId="164" fontId="3" fillId="0" borderId="88" xfId="2" applyNumberFormat="1" applyFont="1" applyFill="1" applyBorder="1" applyAlignment="1" applyProtection="1">
      <alignment horizontal="center" vertical="center" wrapText="1"/>
      <protection locked="0"/>
    </xf>
    <xf numFmtId="164" fontId="3" fillId="0" borderId="18" xfId="2" applyNumberFormat="1" applyFont="1" applyFill="1" applyBorder="1" applyAlignment="1" applyProtection="1">
      <alignment horizontal="center" vertical="center" wrapText="1"/>
      <protection locked="0"/>
    </xf>
    <xf numFmtId="3" fontId="3" fillId="0" borderId="17" xfId="2" applyNumberFormat="1" applyFont="1" applyFill="1" applyBorder="1" applyAlignment="1" applyProtection="1">
      <alignment horizontal="right" vertical="center" wrapText="1"/>
      <protection locked="0"/>
    </xf>
    <xf numFmtId="3" fontId="3" fillId="0" borderId="18" xfId="2" applyNumberFormat="1" applyFont="1" applyFill="1" applyBorder="1" applyAlignment="1" applyProtection="1">
      <alignment horizontal="right" vertical="center" wrapText="1"/>
      <protection locked="0"/>
    </xf>
    <xf numFmtId="1" fontId="3" fillId="0" borderId="88" xfId="2" applyNumberFormat="1" applyFont="1" applyFill="1" applyBorder="1" applyAlignment="1" applyProtection="1">
      <alignment horizontal="center" vertical="center" wrapText="1"/>
      <protection locked="0"/>
    </xf>
    <xf numFmtId="0" fontId="16" fillId="0" borderId="0" xfId="3"/>
    <xf numFmtId="49" fontId="3" fillId="0" borderId="69" xfId="2" applyNumberFormat="1" applyFont="1" applyFill="1" applyBorder="1" applyAlignment="1" applyProtection="1">
      <alignment vertical="center"/>
    </xf>
    <xf numFmtId="0" fontId="14" fillId="0" borderId="0" xfId="2" applyFont="1" applyAlignment="1" applyProtection="1">
      <alignment horizontal="center"/>
      <protection locked="0"/>
    </xf>
    <xf numFmtId="0" fontId="3" fillId="0" borderId="0" xfId="2" applyFont="1" applyProtection="1">
      <protection locked="0"/>
    </xf>
    <xf numFmtId="0" fontId="3" fillId="0" borderId="0" xfId="2" applyProtection="1">
      <protection locked="0"/>
    </xf>
    <xf numFmtId="0" fontId="3" fillId="0" borderId="0" xfId="2" applyProtection="1">
      <protection locked="0" hidden="1"/>
    </xf>
    <xf numFmtId="0" fontId="14" fillId="0" borderId="0" xfId="2" applyFont="1" applyProtection="1">
      <protection locked="0"/>
    </xf>
    <xf numFmtId="0" fontId="3" fillId="0" borderId="0" xfId="2" applyProtection="1"/>
    <xf numFmtId="16" fontId="7" fillId="12" borderId="44" xfId="2" applyNumberFormat="1" applyFont="1" applyFill="1" applyBorder="1" applyAlignment="1" applyProtection="1">
      <alignment horizontal="left" vertical="center"/>
      <protection hidden="1"/>
    </xf>
    <xf numFmtId="0" fontId="8" fillId="12" borderId="45" xfId="2" applyFont="1" applyFill="1" applyBorder="1" applyAlignment="1" applyProtection="1">
      <alignment vertical="center"/>
      <protection hidden="1"/>
    </xf>
    <xf numFmtId="0" fontId="7" fillId="12" borderId="46" xfId="2" applyFont="1" applyFill="1" applyBorder="1" applyAlignment="1" applyProtection="1">
      <alignment vertical="center"/>
      <protection hidden="1"/>
    </xf>
    <xf numFmtId="0" fontId="9" fillId="12" borderId="47" xfId="2" applyFont="1" applyFill="1" applyBorder="1" applyAlignment="1" applyProtection="1">
      <alignment horizontal="center" vertical="center" wrapText="1"/>
      <protection hidden="1"/>
    </xf>
    <xf numFmtId="0" fontId="12" fillId="12" borderId="50" xfId="2" applyFont="1" applyFill="1" applyBorder="1" applyAlignment="1" applyProtection="1">
      <alignment horizontal="center" vertical="center"/>
      <protection hidden="1"/>
    </xf>
    <xf numFmtId="0" fontId="12" fillId="12" borderId="51" xfId="2" applyFont="1" applyFill="1" applyBorder="1" applyAlignment="1" applyProtection="1">
      <alignment horizontal="center" vertical="center"/>
      <protection hidden="1"/>
    </xf>
    <xf numFmtId="49" fontId="13" fillId="12" borderId="52" xfId="2" applyNumberFormat="1" applyFont="1" applyFill="1" applyBorder="1" applyAlignment="1" applyProtection="1">
      <alignment horizontal="right" vertical="top"/>
      <protection hidden="1"/>
    </xf>
    <xf numFmtId="0" fontId="12" fillId="12" borderId="53" xfId="2" applyFont="1" applyFill="1" applyBorder="1" applyAlignment="1" applyProtection="1">
      <alignment horizontal="left" vertical="top"/>
      <protection hidden="1"/>
    </xf>
    <xf numFmtId="0" fontId="8" fillId="12" borderId="7" xfId="2" applyFont="1" applyFill="1" applyBorder="1" applyAlignment="1" applyProtection="1">
      <alignment horizontal="center" vertical="top"/>
      <protection hidden="1"/>
    </xf>
    <xf numFmtId="0" fontId="12" fillId="12" borderId="28" xfId="2" applyNumberFormat="1" applyFont="1" applyFill="1" applyBorder="1" applyAlignment="1" applyProtection="1">
      <alignment horizontal="left" vertical="top" wrapText="1"/>
      <protection hidden="1"/>
    </xf>
    <xf numFmtId="0" fontId="14" fillId="12" borderId="34" xfId="2" applyFont="1" applyFill="1" applyBorder="1" applyAlignment="1" applyProtection="1">
      <alignment horizontal="center" vertical="center" wrapText="1"/>
      <protection hidden="1"/>
    </xf>
    <xf numFmtId="0" fontId="15" fillId="12" borderId="56" xfId="2" applyFont="1" applyFill="1" applyBorder="1" applyAlignment="1" applyProtection="1">
      <alignment horizontal="center" vertical="center" wrapText="1"/>
      <protection hidden="1"/>
    </xf>
    <xf numFmtId="0" fontId="15" fillId="12" borderId="27" xfId="2" applyFont="1" applyFill="1" applyBorder="1" applyAlignment="1" applyProtection="1">
      <alignment horizontal="center" vertical="center" wrapText="1"/>
      <protection hidden="1"/>
    </xf>
    <xf numFmtId="0" fontId="15" fillId="12" borderId="57" xfId="2" applyFont="1" applyFill="1" applyBorder="1" applyAlignment="1" applyProtection="1">
      <alignment horizontal="center" vertical="center" wrapText="1"/>
      <protection hidden="1"/>
    </xf>
    <xf numFmtId="0" fontId="12" fillId="12" borderId="58" xfId="2" applyFont="1" applyFill="1" applyBorder="1" applyAlignment="1" applyProtection="1">
      <alignment horizontal="left" vertical="center"/>
      <protection hidden="1"/>
    </xf>
    <xf numFmtId="0" fontId="8" fillId="12" borderId="59" xfId="2" applyFont="1" applyFill="1" applyBorder="1" applyAlignment="1" applyProtection="1">
      <alignment horizontal="center" vertical="top"/>
      <protection hidden="1"/>
    </xf>
    <xf numFmtId="3" fontId="14" fillId="0" borderId="35" xfId="2" applyNumberFormat="1" applyFont="1" applyFill="1" applyBorder="1" applyAlignment="1" applyProtection="1">
      <alignment horizontal="center" vertical="center" wrapText="1"/>
      <protection hidden="1"/>
    </xf>
    <xf numFmtId="3" fontId="17" fillId="12" borderId="40" xfId="2" applyNumberFormat="1" applyFont="1" applyFill="1" applyBorder="1" applyAlignment="1" applyProtection="1">
      <alignment horizontal="center" vertical="center" wrapText="1"/>
      <protection hidden="1"/>
    </xf>
    <xf numFmtId="3" fontId="17" fillId="12" borderId="28" xfId="2" applyNumberFormat="1" applyFont="1" applyFill="1" applyBorder="1" applyAlignment="1" applyProtection="1">
      <alignment horizontal="center" vertical="center" wrapText="1"/>
      <protection hidden="1"/>
    </xf>
    <xf numFmtId="3" fontId="14" fillId="12" borderId="60" xfId="2" applyNumberFormat="1" applyFont="1" applyFill="1" applyBorder="1" applyAlignment="1" applyProtection="1">
      <alignment horizontal="center" vertical="center" wrapText="1"/>
      <protection hidden="1"/>
    </xf>
    <xf numFmtId="0" fontId="15" fillId="12" borderId="61" xfId="2" applyFont="1" applyFill="1" applyBorder="1" applyAlignment="1" applyProtection="1">
      <alignment vertical="center"/>
      <protection hidden="1"/>
    </xf>
    <xf numFmtId="3" fontId="15" fillId="12" borderId="62" xfId="2" applyNumberFormat="1" applyFont="1" applyFill="1" applyBorder="1" applyAlignment="1" applyProtection="1">
      <alignment horizontal="left" vertical="center"/>
      <protection hidden="1"/>
    </xf>
    <xf numFmtId="3" fontId="15" fillId="12" borderId="28" xfId="2" applyNumberFormat="1" applyFont="1" applyFill="1" applyBorder="1" applyAlignment="1" applyProtection="1">
      <alignment horizontal="left" vertical="center"/>
      <protection hidden="1"/>
    </xf>
    <xf numFmtId="0" fontId="15" fillId="12" borderId="61" xfId="2" applyFont="1" applyFill="1" applyBorder="1" applyAlignment="1" applyProtection="1">
      <alignment vertical="center" wrapText="1"/>
      <protection hidden="1"/>
    </xf>
    <xf numFmtId="0" fontId="15" fillId="12" borderId="61" xfId="2" applyFont="1" applyFill="1" applyBorder="1" applyAlignment="1" applyProtection="1">
      <alignment vertical="top"/>
      <protection hidden="1"/>
    </xf>
    <xf numFmtId="0" fontId="19" fillId="12" borderId="62" xfId="2" applyFont="1" applyFill="1" applyBorder="1" applyAlignment="1" applyProtection="1">
      <alignment horizontal="left" vertical="top" wrapText="1"/>
      <protection hidden="1"/>
    </xf>
    <xf numFmtId="0" fontId="19" fillId="12" borderId="28" xfId="2" applyFont="1" applyFill="1" applyBorder="1" applyAlignment="1" applyProtection="1">
      <alignment horizontal="left" vertical="top" wrapText="1"/>
      <protection hidden="1"/>
    </xf>
    <xf numFmtId="9" fontId="10" fillId="13" borderId="67" xfId="2" applyNumberFormat="1" applyFont="1" applyFill="1" applyBorder="1" applyAlignment="1" applyProtection="1">
      <alignment horizontal="center" vertical="center" wrapText="1"/>
      <protection locked="0" hidden="1"/>
    </xf>
    <xf numFmtId="0" fontId="17" fillId="12" borderId="65" xfId="2" applyFont="1" applyFill="1" applyBorder="1" applyAlignment="1" applyProtection="1">
      <alignment horizontal="center" vertical="center" wrapText="1"/>
      <protection hidden="1"/>
    </xf>
    <xf numFmtId="0" fontId="15" fillId="12" borderId="61" xfId="2" applyFont="1" applyFill="1" applyBorder="1" applyAlignment="1" applyProtection="1">
      <alignment horizontal="left" vertical="center"/>
      <protection hidden="1"/>
    </xf>
    <xf numFmtId="0" fontId="19" fillId="12" borderId="69" xfId="2" applyFont="1" applyFill="1" applyBorder="1" applyAlignment="1" applyProtection="1">
      <alignment horizontal="left" vertical="center"/>
      <protection hidden="1"/>
    </xf>
    <xf numFmtId="0" fontId="15" fillId="12" borderId="62" xfId="2" applyFont="1" applyFill="1" applyBorder="1" applyAlignment="1" applyProtection="1">
      <alignment horizontal="left" vertical="center"/>
      <protection hidden="1"/>
    </xf>
    <xf numFmtId="3" fontId="10" fillId="0" borderId="66" xfId="2" applyNumberFormat="1" applyFont="1" applyFill="1" applyBorder="1" applyAlignment="1" applyProtection="1">
      <alignment horizontal="center" vertical="center" wrapText="1"/>
      <protection hidden="1"/>
    </xf>
    <xf numFmtId="0" fontId="14" fillId="12" borderId="37" xfId="2" applyFont="1" applyFill="1" applyBorder="1" applyAlignment="1" applyProtection="1">
      <alignment horizontal="center" vertical="center" wrapText="1"/>
      <protection hidden="1"/>
    </xf>
    <xf numFmtId="3" fontId="14" fillId="0" borderId="66" xfId="2" applyNumberFormat="1" applyFont="1" applyFill="1" applyBorder="1" applyAlignment="1" applyProtection="1">
      <alignment horizontal="center" vertical="center" wrapText="1"/>
      <protection hidden="1"/>
    </xf>
    <xf numFmtId="3" fontId="10" fillId="0" borderId="60" xfId="2" applyNumberFormat="1" applyFont="1" applyFill="1" applyBorder="1" applyAlignment="1" applyProtection="1">
      <alignment horizontal="center" vertical="center" wrapText="1"/>
      <protection hidden="1"/>
    </xf>
    <xf numFmtId="0" fontId="10" fillId="12" borderId="70" xfId="2" applyFont="1" applyFill="1" applyBorder="1" applyAlignment="1" applyProtection="1">
      <alignment horizontal="center" vertical="center" wrapText="1"/>
      <protection hidden="1"/>
    </xf>
    <xf numFmtId="0" fontId="15" fillId="12" borderId="71" xfId="2" applyFont="1" applyFill="1" applyBorder="1" applyAlignment="1" applyProtection="1">
      <alignment horizontal="center" vertical="center"/>
      <protection hidden="1"/>
    </xf>
    <xf numFmtId="0" fontId="15" fillId="12" borderId="37" xfId="2" applyFont="1" applyFill="1" applyBorder="1" applyAlignment="1" applyProtection="1">
      <alignment vertical="center"/>
      <protection hidden="1"/>
    </xf>
    <xf numFmtId="3" fontId="3" fillId="0" borderId="72" xfId="2" applyNumberFormat="1" applyFont="1" applyFill="1" applyBorder="1" applyAlignment="1" applyProtection="1">
      <alignment horizontal="center" vertical="center" wrapText="1"/>
      <protection hidden="1"/>
    </xf>
    <xf numFmtId="164" fontId="3" fillId="0" borderId="75" xfId="2" applyNumberFormat="1" applyFont="1" applyFill="1" applyBorder="1" applyAlignment="1" applyProtection="1">
      <alignment horizontal="center" vertical="center" wrapText="1"/>
      <protection hidden="1"/>
    </xf>
    <xf numFmtId="0" fontId="10" fillId="0" borderId="75" xfId="2" applyFont="1" applyFill="1" applyBorder="1" applyAlignment="1" applyProtection="1">
      <alignment horizontal="center" vertical="center" wrapText="1"/>
      <protection hidden="1"/>
    </xf>
    <xf numFmtId="3" fontId="3" fillId="0" borderId="74" xfId="2" applyNumberFormat="1" applyFont="1" applyFill="1" applyBorder="1" applyAlignment="1" applyProtection="1">
      <alignment horizontal="center" vertical="center" wrapText="1"/>
      <protection hidden="1"/>
    </xf>
    <xf numFmtId="0" fontId="14" fillId="0" borderId="75" xfId="2" applyFont="1" applyFill="1" applyBorder="1" applyAlignment="1" applyProtection="1">
      <alignment horizontal="center" vertical="center" wrapText="1"/>
      <protection hidden="1"/>
    </xf>
    <xf numFmtId="0" fontId="10" fillId="0" borderId="76" xfId="2" applyFont="1" applyFill="1" applyBorder="1" applyAlignment="1" applyProtection="1">
      <alignment horizontal="center" vertical="center" wrapText="1"/>
      <protection hidden="1"/>
    </xf>
    <xf numFmtId="0" fontId="18" fillId="0" borderId="78" xfId="2" applyFont="1" applyFill="1" applyBorder="1" applyAlignment="1" applyProtection="1">
      <alignment vertical="center"/>
      <protection hidden="1"/>
    </xf>
    <xf numFmtId="0" fontId="18" fillId="0" borderId="79" xfId="2" applyFont="1" applyFill="1" applyBorder="1" applyAlignment="1" applyProtection="1">
      <alignment horizontal="left" vertical="center"/>
      <protection hidden="1"/>
    </xf>
    <xf numFmtId="0" fontId="18" fillId="0" borderId="79" xfId="2" applyFont="1" applyFill="1" applyBorder="1" applyAlignment="1" applyProtection="1">
      <alignment horizontal="right" vertical="center"/>
      <protection hidden="1"/>
    </xf>
    <xf numFmtId="3" fontId="18" fillId="0" borderId="80" xfId="2" applyNumberFormat="1" applyFont="1" applyFill="1" applyBorder="1" applyAlignment="1" applyProtection="1">
      <alignment horizontal="right" vertical="center"/>
      <protection hidden="1"/>
    </xf>
    <xf numFmtId="49" fontId="17" fillId="12" borderId="81" xfId="2" applyNumberFormat="1" applyFont="1" applyFill="1" applyBorder="1" applyAlignment="1" applyProtection="1">
      <alignment horizontal="center" vertical="center"/>
      <protection hidden="1"/>
    </xf>
    <xf numFmtId="49" fontId="17" fillId="12" borderId="82" xfId="2" applyNumberFormat="1" applyFont="1" applyFill="1" applyBorder="1" applyAlignment="1" applyProtection="1">
      <alignment horizontal="left" vertical="center"/>
      <protection hidden="1"/>
    </xf>
    <xf numFmtId="49" fontId="17" fillId="12" borderId="83" xfId="2" applyNumberFormat="1" applyFont="1" applyFill="1" applyBorder="1" applyAlignment="1" applyProtection="1">
      <alignment horizontal="left" vertical="center"/>
      <protection hidden="1"/>
    </xf>
    <xf numFmtId="0" fontId="17" fillId="12" borderId="83" xfId="2" applyFont="1" applyFill="1" applyBorder="1" applyAlignment="1" applyProtection="1">
      <alignment horizontal="center" vertical="center" wrapText="1"/>
      <protection hidden="1"/>
    </xf>
    <xf numFmtId="3" fontId="20" fillId="12" borderId="86" xfId="2" applyNumberFormat="1" applyFont="1" applyFill="1" applyBorder="1" applyAlignment="1" applyProtection="1">
      <alignment horizontal="center" vertical="center" wrapText="1"/>
      <protection hidden="1"/>
    </xf>
    <xf numFmtId="3" fontId="17" fillId="12" borderId="68" xfId="2" applyNumberFormat="1" applyFont="1" applyFill="1" applyBorder="1" applyAlignment="1" applyProtection="1">
      <alignment horizontal="center" vertical="center" wrapText="1"/>
      <protection hidden="1"/>
    </xf>
    <xf numFmtId="3" fontId="17" fillId="12" borderId="87" xfId="2" applyNumberFormat="1" applyFont="1" applyFill="1" applyBorder="1" applyAlignment="1" applyProtection="1">
      <alignment horizontal="center" vertical="center" wrapText="1"/>
      <protection hidden="1"/>
    </xf>
    <xf numFmtId="49" fontId="14" fillId="0" borderId="89" xfId="2" applyNumberFormat="1" applyFont="1" applyFill="1" applyBorder="1" applyAlignment="1" applyProtection="1">
      <alignment horizontal="center" vertical="center"/>
      <protection locked="0" hidden="1"/>
    </xf>
    <xf numFmtId="49" fontId="3" fillId="0" borderId="69" xfId="2" applyNumberFormat="1" applyFont="1" applyFill="1" applyBorder="1" applyAlignment="1" applyProtection="1">
      <alignment vertical="center"/>
      <protection locked="0" hidden="1"/>
    </xf>
    <xf numFmtId="3" fontId="3" fillId="0" borderId="17" xfId="2" applyNumberFormat="1" applyFont="1" applyFill="1" applyBorder="1" applyAlignment="1" applyProtection="1">
      <alignment horizontal="right" vertical="center" wrapText="1"/>
      <protection locked="0" hidden="1"/>
    </xf>
    <xf numFmtId="3" fontId="3" fillId="0" borderId="18" xfId="2" applyNumberFormat="1" applyFont="1" applyFill="1" applyBorder="1" applyAlignment="1" applyProtection="1">
      <alignment horizontal="right" vertical="center" wrapText="1"/>
      <protection locked="0" hidden="1"/>
    </xf>
    <xf numFmtId="0" fontId="14" fillId="0" borderId="0" xfId="2" applyFont="1" applyAlignment="1" applyProtection="1">
      <alignment horizontal="center"/>
      <protection locked="0" hidden="1"/>
    </xf>
    <xf numFmtId="0" fontId="3" fillId="0" borderId="0" xfId="2" applyFont="1" applyProtection="1">
      <protection locked="0" hidden="1"/>
    </xf>
    <xf numFmtId="0" fontId="14" fillId="0" borderId="0" xfId="2" applyFont="1" applyProtection="1">
      <protection locked="0" hidden="1"/>
    </xf>
    <xf numFmtId="0" fontId="10" fillId="0" borderId="0" xfId="3" applyFont="1"/>
    <xf numFmtId="3" fontId="16" fillId="0" borderId="0" xfId="3" applyNumberFormat="1"/>
    <xf numFmtId="165" fontId="16" fillId="0" borderId="0" xfId="3" applyNumberFormat="1"/>
    <xf numFmtId="4" fontId="16" fillId="0" borderId="0" xfId="3" applyNumberFormat="1"/>
    <xf numFmtId="0" fontId="16" fillId="0" borderId="0" xfId="3" applyFill="1"/>
    <xf numFmtId="0" fontId="14" fillId="0" borderId="0" xfId="3" applyFont="1"/>
    <xf numFmtId="3" fontId="12" fillId="0" borderId="0" xfId="3" applyNumberFormat="1" applyFont="1"/>
    <xf numFmtId="0" fontId="14" fillId="0" borderId="92" xfId="3" applyFont="1" applyBorder="1"/>
    <xf numFmtId="3" fontId="16" fillId="0" borderId="92" xfId="3" applyNumberFormat="1" applyBorder="1"/>
    <xf numFmtId="4" fontId="16" fillId="0" borderId="92" xfId="3" applyNumberFormat="1" applyBorder="1"/>
    <xf numFmtId="0" fontId="14" fillId="0" borderId="93" xfId="3" applyFont="1" applyFill="1" applyBorder="1" applyAlignment="1">
      <alignment horizontal="center" vertical="center"/>
    </xf>
    <xf numFmtId="0" fontId="14" fillId="0" borderId="94" xfId="3" applyFont="1" applyFill="1" applyBorder="1" applyAlignment="1">
      <alignment horizontal="center" vertical="center"/>
    </xf>
    <xf numFmtId="3" fontId="16" fillId="0" borderId="95" xfId="3" applyNumberFormat="1" applyBorder="1"/>
    <xf numFmtId="3" fontId="14" fillId="0" borderId="45" xfId="3" applyNumberFormat="1" applyFont="1" applyBorder="1" applyAlignment="1">
      <alignment horizontal="center"/>
    </xf>
    <xf numFmtId="3" fontId="14" fillId="0" borderId="96" xfId="3" applyNumberFormat="1" applyFont="1" applyBorder="1" applyAlignment="1">
      <alignment horizontal="center"/>
    </xf>
    <xf numFmtId="3" fontId="14" fillId="0" borderId="97" xfId="3" applyNumberFormat="1" applyFont="1" applyBorder="1" applyAlignment="1">
      <alignment horizontal="center"/>
    </xf>
    <xf numFmtId="0" fontId="14" fillId="0" borderId="97" xfId="3" applyFont="1" applyBorder="1" applyAlignment="1">
      <alignment horizontal="center"/>
    </xf>
    <xf numFmtId="0" fontId="14" fillId="0" borderId="45" xfId="3" applyFont="1" applyBorder="1" applyAlignment="1">
      <alignment horizontal="center"/>
    </xf>
    <xf numFmtId="0" fontId="14" fillId="0" borderId="96" xfId="3" applyFont="1" applyBorder="1" applyAlignment="1">
      <alignment horizontal="center"/>
    </xf>
    <xf numFmtId="0" fontId="14" fillId="0" borderId="98" xfId="3" applyFont="1" applyFill="1" applyBorder="1" applyAlignment="1">
      <alignment horizontal="center" vertical="center"/>
    </xf>
    <xf numFmtId="0" fontId="14" fillId="0" borderId="99" xfId="3" applyFont="1" applyFill="1" applyBorder="1" applyAlignment="1">
      <alignment horizontal="center" vertical="center"/>
    </xf>
    <xf numFmtId="3" fontId="16" fillId="0" borderId="100" xfId="3" applyNumberFormat="1" applyBorder="1" applyAlignment="1">
      <alignment horizontal="center"/>
    </xf>
    <xf numFmtId="4" fontId="16" fillId="0" borderId="101" xfId="3" applyNumberFormat="1" applyFont="1" applyFill="1" applyBorder="1" applyAlignment="1">
      <alignment horizontal="right"/>
    </xf>
    <xf numFmtId="4" fontId="14" fillId="0" borderId="102" xfId="3" applyNumberFormat="1" applyFont="1" applyFill="1" applyBorder="1" applyAlignment="1">
      <alignment horizontal="right"/>
    </xf>
    <xf numFmtId="3" fontId="16" fillId="0" borderId="43" xfId="3" applyNumberFormat="1" applyBorder="1" applyAlignment="1">
      <alignment horizontal="right"/>
    </xf>
    <xf numFmtId="0" fontId="16" fillId="0" borderId="61" xfId="3" applyBorder="1"/>
    <xf numFmtId="0" fontId="16" fillId="0" borderId="62" xfId="3" applyBorder="1"/>
    <xf numFmtId="0" fontId="16" fillId="0" borderId="91" xfId="3" applyFill="1" applyBorder="1"/>
    <xf numFmtId="0" fontId="28" fillId="0" borderId="103" xfId="3" applyFont="1" applyFill="1" applyBorder="1" applyAlignment="1">
      <alignment horizontal="center"/>
    </xf>
    <xf numFmtId="0" fontId="28" fillId="0" borderId="20" xfId="3" applyFont="1" applyFill="1" applyBorder="1"/>
    <xf numFmtId="3" fontId="23" fillId="0" borderId="104" xfId="3" applyNumberFormat="1" applyFont="1" applyFill="1" applyBorder="1" applyAlignment="1">
      <alignment horizontal="right"/>
    </xf>
    <xf numFmtId="4" fontId="16" fillId="0" borderId="6" xfId="3" applyNumberFormat="1" applyBorder="1"/>
    <xf numFmtId="4" fontId="16" fillId="0" borderId="105" xfId="3" applyNumberFormat="1" applyBorder="1"/>
    <xf numFmtId="3" fontId="16" fillId="0" borderId="13" xfId="3" applyNumberFormat="1" applyBorder="1"/>
    <xf numFmtId="0" fontId="28" fillId="0" borderId="81" xfId="3" applyFont="1" applyFill="1" applyBorder="1" applyAlignment="1">
      <alignment horizontal="center"/>
    </xf>
    <xf numFmtId="0" fontId="22" fillId="0" borderId="38" xfId="3" applyFont="1" applyFill="1" applyBorder="1" applyAlignment="1">
      <alignment vertical="center"/>
    </xf>
    <xf numFmtId="0" fontId="22" fillId="0" borderId="106" xfId="3" applyFont="1" applyFill="1" applyBorder="1" applyAlignment="1">
      <alignment horizontal="right" vertical="center"/>
    </xf>
    <xf numFmtId="4" fontId="22" fillId="0" borderId="35" xfId="3" applyNumberFormat="1" applyFont="1" applyFill="1" applyBorder="1"/>
    <xf numFmtId="4" fontId="3" fillId="0" borderId="87" xfId="3" applyNumberFormat="1" applyFont="1" applyFill="1" applyBorder="1" applyAlignment="1">
      <alignment horizontal="right"/>
    </xf>
    <xf numFmtId="3" fontId="22" fillId="0" borderId="38" xfId="3" applyNumberFormat="1" applyFont="1" applyFill="1" applyBorder="1" applyAlignment="1">
      <alignment vertical="center"/>
    </xf>
    <xf numFmtId="4" fontId="22" fillId="0" borderId="59" xfId="3" applyNumberFormat="1" applyFont="1" applyFill="1" applyBorder="1" applyAlignment="1">
      <alignment vertical="center"/>
    </xf>
    <xf numFmtId="0" fontId="3" fillId="0" borderId="61" xfId="3" applyFont="1" applyBorder="1"/>
    <xf numFmtId="0" fontId="3" fillId="0" borderId="62" xfId="3" applyFont="1" applyBorder="1"/>
    <xf numFmtId="0" fontId="3" fillId="0" borderId="91" xfId="3" applyFont="1" applyBorder="1"/>
    <xf numFmtId="0" fontId="3" fillId="0" borderId="0" xfId="3" applyFont="1"/>
    <xf numFmtId="3" fontId="3" fillId="0" borderId="0" xfId="3" applyNumberFormat="1" applyFont="1"/>
    <xf numFmtId="0" fontId="22" fillId="0" borderId="15" xfId="3" applyFont="1" applyFill="1" applyBorder="1" applyAlignment="1">
      <alignment vertical="center"/>
    </xf>
    <xf numFmtId="0" fontId="22" fillId="0" borderId="108" xfId="3" applyFont="1" applyFill="1" applyBorder="1" applyAlignment="1">
      <alignment horizontal="right" vertical="center"/>
    </xf>
    <xf numFmtId="4" fontId="22" fillId="0" borderId="30" xfId="3" applyNumberFormat="1" applyFont="1" applyFill="1" applyBorder="1"/>
    <xf numFmtId="4" fontId="22" fillId="0" borderId="28" xfId="3" applyNumberFormat="1" applyFont="1" applyFill="1" applyBorder="1" applyAlignment="1">
      <alignment vertical="center"/>
    </xf>
    <xf numFmtId="4" fontId="22" fillId="0" borderId="15" xfId="3" applyNumberFormat="1" applyFont="1" applyFill="1" applyBorder="1" applyAlignment="1">
      <alignment vertical="center"/>
    </xf>
    <xf numFmtId="4" fontId="22" fillId="0" borderId="62" xfId="3" applyNumberFormat="1" applyFont="1" applyFill="1" applyBorder="1" applyAlignment="1">
      <alignment vertical="center"/>
    </xf>
    <xf numFmtId="4" fontId="22" fillId="0" borderId="15" xfId="3" applyNumberFormat="1" applyFont="1" applyFill="1" applyBorder="1"/>
    <xf numFmtId="4" fontId="3" fillId="0" borderId="62" xfId="3" applyNumberFormat="1" applyFont="1" applyBorder="1"/>
    <xf numFmtId="4" fontId="3" fillId="0" borderId="91" xfId="3" applyNumberFormat="1" applyFont="1" applyFill="1" applyBorder="1" applyAlignment="1">
      <alignment horizontal="right"/>
    </xf>
    <xf numFmtId="4" fontId="3" fillId="0" borderId="35" xfId="3" applyNumberFormat="1" applyFont="1" applyBorder="1"/>
    <xf numFmtId="0" fontId="3" fillId="0" borderId="81" xfId="3" applyFont="1" applyFill="1" applyBorder="1" applyAlignment="1">
      <alignment horizontal="center"/>
    </xf>
    <xf numFmtId="3" fontId="23" fillId="0" borderId="108" xfId="3" applyNumberFormat="1" applyFont="1" applyFill="1" applyBorder="1" applyAlignment="1">
      <alignment horizontal="right"/>
    </xf>
    <xf numFmtId="4" fontId="3" fillId="0" borderId="30" xfId="3" applyNumberFormat="1" applyFont="1" applyBorder="1"/>
    <xf numFmtId="4" fontId="3" fillId="0" borderId="91" xfId="3" applyNumberFormat="1" applyFont="1" applyBorder="1"/>
    <xf numFmtId="4" fontId="3" fillId="0" borderId="28" xfId="3" applyNumberFormat="1" applyFont="1" applyBorder="1"/>
    <xf numFmtId="4" fontId="3" fillId="0" borderId="109" xfId="3" applyNumberFormat="1" applyFont="1" applyBorder="1"/>
    <xf numFmtId="4" fontId="3" fillId="0" borderId="0" xfId="3" applyNumberFormat="1" applyFont="1"/>
    <xf numFmtId="0" fontId="16" fillId="0" borderId="81" xfId="3" applyFill="1" applyBorder="1" applyAlignment="1">
      <alignment horizontal="center"/>
    </xf>
    <xf numFmtId="0" fontId="3" fillId="0" borderId="15" xfId="3" applyFont="1" applyFill="1" applyBorder="1"/>
    <xf numFmtId="3" fontId="23" fillId="0" borderId="61" xfId="3" applyNumberFormat="1" applyFont="1" applyFill="1" applyBorder="1" applyAlignment="1">
      <alignment horizontal="right"/>
    </xf>
    <xf numFmtId="4" fontId="3" fillId="0" borderId="30" xfId="3" applyNumberFormat="1" applyFont="1" applyFill="1" applyBorder="1"/>
    <xf numFmtId="4" fontId="3" fillId="0" borderId="28" xfId="3" applyNumberFormat="1" applyFont="1" applyFill="1" applyBorder="1"/>
    <xf numFmtId="4" fontId="3" fillId="0" borderId="109" xfId="3" applyNumberFormat="1" applyFont="1" applyFill="1" applyBorder="1" applyAlignment="1">
      <alignment horizontal="right"/>
    </xf>
    <xf numFmtId="0" fontId="14" fillId="15" borderId="81" xfId="3" applyFont="1" applyFill="1" applyBorder="1" applyAlignment="1">
      <alignment horizontal="center"/>
    </xf>
    <xf numFmtId="0" fontId="14" fillId="15" borderId="15" xfId="3" applyFont="1" applyFill="1" applyBorder="1"/>
    <xf numFmtId="3" fontId="14" fillId="15" borderId="58" xfId="3" applyNumberFormat="1" applyFont="1" applyFill="1" applyBorder="1" applyAlignment="1">
      <alignment horizontal="right"/>
    </xf>
    <xf numFmtId="4" fontId="14" fillId="15" borderId="30" xfId="3" applyNumberFormat="1" applyFont="1" applyFill="1" applyBorder="1"/>
    <xf numFmtId="4" fontId="14" fillId="15" borderId="109" xfId="3" applyNumberFormat="1" applyFont="1" applyFill="1" applyBorder="1"/>
    <xf numFmtId="4" fontId="14" fillId="15" borderId="28" xfId="3" applyNumberFormat="1" applyFont="1" applyFill="1" applyBorder="1"/>
    <xf numFmtId="0" fontId="14" fillId="0" borderId="61" xfId="3" applyFont="1" applyBorder="1"/>
    <xf numFmtId="4" fontId="14" fillId="0" borderId="62" xfId="3" applyNumberFormat="1" applyFont="1" applyBorder="1"/>
    <xf numFmtId="0" fontId="14" fillId="0" borderId="91" xfId="3" applyFont="1" applyFill="1" applyBorder="1"/>
    <xf numFmtId="3" fontId="14" fillId="0" borderId="0" xfId="3" applyNumberFormat="1" applyFont="1"/>
    <xf numFmtId="0" fontId="28" fillId="0" borderId="89" xfId="3" applyFont="1" applyFill="1" applyBorder="1" applyAlignment="1">
      <alignment horizontal="center"/>
    </xf>
    <xf numFmtId="0" fontId="28" fillId="0" borderId="15" xfId="3" applyFont="1" applyFill="1" applyBorder="1"/>
    <xf numFmtId="0" fontId="16" fillId="0" borderId="89" xfId="3" applyFill="1" applyBorder="1" applyAlignment="1">
      <alignment horizontal="center"/>
    </xf>
    <xf numFmtId="0" fontId="16" fillId="0" borderId="15" xfId="3" applyNumberFormat="1" applyFill="1" applyBorder="1" applyAlignment="1"/>
    <xf numFmtId="4" fontId="23" fillId="0" borderId="30" xfId="3" applyNumberFormat="1" applyFont="1" applyFill="1" applyBorder="1"/>
    <xf numFmtId="4" fontId="3" fillId="0" borderId="67" xfId="3" applyNumberFormat="1" applyFont="1" applyFill="1" applyBorder="1" applyAlignment="1">
      <alignment horizontal="right"/>
    </xf>
    <xf numFmtId="4" fontId="23" fillId="0" borderId="28" xfId="3" applyNumberFormat="1" applyFont="1" applyFill="1" applyBorder="1" applyAlignment="1">
      <alignment horizontal="right"/>
    </xf>
    <xf numFmtId="0" fontId="16" fillId="0" borderId="110" xfId="3" applyNumberFormat="1" applyFont="1" applyFill="1" applyBorder="1" applyAlignment="1"/>
    <xf numFmtId="4" fontId="23" fillId="0" borderId="28" xfId="3" applyNumberFormat="1" applyFont="1" applyFill="1" applyBorder="1"/>
    <xf numFmtId="0" fontId="16" fillId="0" borderId="15" xfId="3" applyNumberFormat="1" applyFont="1" applyFill="1" applyBorder="1" applyAlignment="1"/>
    <xf numFmtId="0" fontId="3" fillId="0" borderId="15" xfId="3" applyNumberFormat="1" applyFont="1" applyFill="1" applyBorder="1" applyAlignment="1"/>
    <xf numFmtId="4" fontId="23" fillId="0" borderId="30" xfId="3" applyNumberFormat="1" applyFont="1" applyBorder="1"/>
    <xf numFmtId="0" fontId="14" fillId="15" borderId="89" xfId="3" applyFont="1" applyFill="1" applyBorder="1" applyAlignment="1">
      <alignment horizontal="center"/>
    </xf>
    <xf numFmtId="3" fontId="14" fillId="15" borderId="61" xfId="3" applyNumberFormat="1" applyFont="1" applyFill="1" applyBorder="1" applyAlignment="1">
      <alignment horizontal="right"/>
    </xf>
    <xf numFmtId="4" fontId="14" fillId="15" borderId="30" xfId="3" applyNumberFormat="1" applyFont="1" applyFill="1" applyBorder="1" applyAlignment="1">
      <alignment horizontal="right"/>
    </xf>
    <xf numFmtId="4" fontId="14" fillId="15" borderId="109" xfId="3" applyNumberFormat="1" applyFont="1" applyFill="1" applyBorder="1" applyAlignment="1">
      <alignment horizontal="right"/>
    </xf>
    <xf numFmtId="4" fontId="14" fillId="15" borderId="28" xfId="3" applyNumberFormat="1" applyFont="1" applyFill="1" applyBorder="1" applyAlignment="1">
      <alignment horizontal="right"/>
    </xf>
    <xf numFmtId="0" fontId="28" fillId="0" borderId="89" xfId="3" applyFont="1" applyBorder="1" applyAlignment="1">
      <alignment horizontal="center"/>
    </xf>
    <xf numFmtId="0" fontId="16" fillId="0" borderId="89" xfId="3" applyBorder="1" applyAlignment="1">
      <alignment horizontal="center"/>
    </xf>
    <xf numFmtId="0" fontId="3" fillId="0" borderId="38" xfId="3" applyFont="1" applyFill="1" applyBorder="1"/>
    <xf numFmtId="0" fontId="14" fillId="15" borderId="38" xfId="3" applyFont="1" applyFill="1" applyBorder="1"/>
    <xf numFmtId="4" fontId="14" fillId="15" borderId="91" xfId="3" applyNumberFormat="1" applyFont="1" applyFill="1" applyBorder="1" applyAlignment="1">
      <alignment horizontal="right"/>
    </xf>
    <xf numFmtId="0" fontId="14" fillId="0" borderId="89" xfId="3" applyFont="1" applyBorder="1" applyAlignment="1">
      <alignment horizontal="center"/>
    </xf>
    <xf numFmtId="0" fontId="14" fillId="0" borderId="15" xfId="3" applyFont="1" applyFill="1" applyBorder="1"/>
    <xf numFmtId="0" fontId="3" fillId="0" borderId="89" xfId="3" applyFont="1" applyFill="1" applyBorder="1" applyAlignment="1">
      <alignment horizontal="center"/>
    </xf>
    <xf numFmtId="0" fontId="3" fillId="0" borderId="111" xfId="3" applyFont="1" applyFill="1" applyBorder="1"/>
    <xf numFmtId="3" fontId="3" fillId="0" borderId="61" xfId="3" applyNumberFormat="1" applyFont="1" applyFill="1" applyBorder="1" applyAlignment="1">
      <alignment horizontal="right"/>
    </xf>
    <xf numFmtId="4" fontId="3" fillId="0" borderId="91" xfId="3" applyNumberFormat="1" applyFont="1" applyFill="1" applyBorder="1"/>
    <xf numFmtId="0" fontId="3" fillId="0" borderId="61" xfId="3" applyFont="1" applyFill="1" applyBorder="1"/>
    <xf numFmtId="4" fontId="3" fillId="0" borderId="62" xfId="3" applyNumberFormat="1" applyFont="1" applyFill="1" applyBorder="1"/>
    <xf numFmtId="0" fontId="3" fillId="0" borderId="91" xfId="3" applyFont="1" applyFill="1" applyBorder="1"/>
    <xf numFmtId="0" fontId="3" fillId="0" borderId="0" xfId="3" applyFont="1" applyFill="1"/>
    <xf numFmtId="3" fontId="3" fillId="0" borderId="0" xfId="3" applyNumberFormat="1" applyFont="1" applyFill="1"/>
    <xf numFmtId="0" fontId="14" fillId="15" borderId="0" xfId="3" applyFont="1" applyFill="1" applyBorder="1"/>
    <xf numFmtId="4" fontId="14" fillId="15" borderId="91" xfId="3" applyNumberFormat="1" applyFont="1" applyFill="1" applyBorder="1"/>
    <xf numFmtId="3" fontId="23" fillId="0" borderId="106" xfId="3" applyNumberFormat="1" applyFont="1" applyFill="1" applyBorder="1" applyAlignment="1">
      <alignment horizontal="right"/>
    </xf>
    <xf numFmtId="4" fontId="3" fillId="0" borderId="35" xfId="3" applyNumberFormat="1" applyFont="1" applyFill="1" applyBorder="1"/>
    <xf numFmtId="4" fontId="3" fillId="0" borderId="107" xfId="3" applyNumberFormat="1" applyFont="1" applyFill="1" applyBorder="1"/>
    <xf numFmtId="4" fontId="3" fillId="0" borderId="107" xfId="3" applyNumberFormat="1" applyFont="1" applyFill="1" applyBorder="1" applyAlignment="1">
      <alignment horizontal="right"/>
    </xf>
    <xf numFmtId="4" fontId="3" fillId="0" borderId="28" xfId="3" applyNumberFormat="1" applyFont="1" applyFill="1" applyBorder="1" applyAlignment="1">
      <alignment horizontal="right"/>
    </xf>
    <xf numFmtId="4" fontId="23" fillId="0" borderId="107" xfId="3" applyNumberFormat="1" applyFont="1" applyFill="1" applyBorder="1" applyAlignment="1">
      <alignment horizontal="right"/>
    </xf>
    <xf numFmtId="0" fontId="3" fillId="0" borderId="15" xfId="3" applyFont="1" applyBorder="1" applyAlignment="1">
      <alignment horizontal="left" wrapText="1"/>
    </xf>
    <xf numFmtId="0" fontId="16" fillId="0" borderId="15" xfId="3" applyBorder="1" applyAlignment="1">
      <alignment horizontal="left" wrapText="1"/>
    </xf>
    <xf numFmtId="0" fontId="3" fillId="0" borderId="15" xfId="3" applyFont="1" applyFill="1" applyBorder="1" applyAlignment="1">
      <alignment horizontal="left"/>
    </xf>
    <xf numFmtId="4" fontId="3" fillId="0" borderId="30" xfId="3" applyNumberFormat="1" applyFont="1" applyFill="1" applyBorder="1" applyAlignment="1">
      <alignment horizontal="right"/>
    </xf>
    <xf numFmtId="4" fontId="3" fillId="0" borderId="55" xfId="3" applyNumberFormat="1" applyFont="1" applyBorder="1"/>
    <xf numFmtId="0" fontId="3" fillId="0" borderId="38" xfId="3" applyFont="1" applyBorder="1" applyAlignment="1">
      <alignment horizontal="left" wrapText="1"/>
    </xf>
    <xf numFmtId="4" fontId="3" fillId="0" borderId="62" xfId="3" applyNumberFormat="1" applyFont="1" applyFill="1" applyBorder="1" applyAlignment="1">
      <alignment horizontal="right"/>
    </xf>
    <xf numFmtId="0" fontId="16" fillId="0" borderId="15" xfId="3" applyFill="1" applyBorder="1"/>
    <xf numFmtId="4" fontId="3" fillId="0" borderId="108" xfId="3" applyNumberFormat="1" applyFont="1" applyFill="1" applyBorder="1" applyAlignment="1">
      <alignment horizontal="right"/>
    </xf>
    <xf numFmtId="4" fontId="3" fillId="0" borderId="108" xfId="3" applyNumberFormat="1" applyFont="1" applyBorder="1"/>
    <xf numFmtId="0" fontId="3" fillId="0" borderId="0" xfId="3" applyFont="1" applyFill="1" applyBorder="1"/>
    <xf numFmtId="4" fontId="16" fillId="0" borderId="62" xfId="3" applyNumberFormat="1" applyBorder="1"/>
    <xf numFmtId="0" fontId="16" fillId="0" borderId="112" xfId="3" applyBorder="1" applyAlignment="1">
      <alignment horizontal="center"/>
    </xf>
    <xf numFmtId="0" fontId="3" fillId="0" borderId="113" xfId="3" applyFont="1" applyFill="1" applyBorder="1"/>
    <xf numFmtId="3" fontId="23" fillId="0" borderId="114" xfId="3" applyNumberFormat="1" applyFont="1" applyFill="1" applyBorder="1" applyAlignment="1">
      <alignment horizontal="right"/>
    </xf>
    <xf numFmtId="4" fontId="3" fillId="0" borderId="115" xfId="3" applyNumberFormat="1" applyFont="1" applyBorder="1"/>
    <xf numFmtId="0" fontId="16" fillId="0" borderId="116" xfId="3" applyBorder="1"/>
    <xf numFmtId="0" fontId="14" fillId="0" borderId="117" xfId="3" applyFont="1" applyFill="1" applyBorder="1"/>
    <xf numFmtId="3" fontId="14" fillId="0" borderId="118" xfId="3" applyNumberFormat="1" applyFont="1" applyFill="1" applyBorder="1" applyAlignment="1">
      <alignment horizontal="right"/>
    </xf>
    <xf numFmtId="4" fontId="14" fillId="0" borderId="119" xfId="3" applyNumberFormat="1" applyFont="1" applyFill="1" applyBorder="1" applyAlignment="1">
      <alignment horizontal="right"/>
    </xf>
    <xf numFmtId="4" fontId="14" fillId="0" borderId="120" xfId="3" applyNumberFormat="1" applyFont="1" applyFill="1" applyBorder="1" applyAlignment="1">
      <alignment horizontal="right"/>
    </xf>
    <xf numFmtId="4" fontId="14" fillId="0" borderId="121" xfId="3" applyNumberFormat="1" applyFont="1" applyFill="1" applyBorder="1" applyAlignment="1">
      <alignment horizontal="right"/>
    </xf>
    <xf numFmtId="0" fontId="16" fillId="0" borderId="122" xfId="3" applyBorder="1"/>
    <xf numFmtId="4" fontId="14" fillId="0" borderId="123" xfId="3" applyNumberFormat="1" applyFont="1" applyBorder="1"/>
    <xf numFmtId="0" fontId="16" fillId="0" borderId="124" xfId="3" applyFill="1" applyBorder="1"/>
    <xf numFmtId="3" fontId="16" fillId="0" borderId="0" xfId="3" applyNumberFormat="1" applyFill="1" applyAlignment="1">
      <alignment horizontal="right"/>
    </xf>
    <xf numFmtId="0" fontId="16" fillId="0" borderId="0" xfId="3" applyBorder="1"/>
    <xf numFmtId="0" fontId="16" fillId="0" borderId="0" xfId="3" applyFill="1" applyBorder="1"/>
    <xf numFmtId="3" fontId="16" fillId="0" borderId="0" xfId="3" applyNumberFormat="1" applyFill="1" applyBorder="1" applyAlignment="1">
      <alignment horizontal="right"/>
    </xf>
    <xf numFmtId="4" fontId="3" fillId="0" borderId="0" xfId="3" applyNumberFormat="1" applyFont="1" applyFill="1" applyAlignment="1">
      <alignment horizontal="right"/>
    </xf>
    <xf numFmtId="3" fontId="3" fillId="0" borderId="0" xfId="3" applyNumberFormat="1" applyFont="1" applyFill="1" applyAlignment="1">
      <alignment horizontal="right"/>
    </xf>
    <xf numFmtId="3" fontId="16" fillId="0" borderId="22" xfId="3" applyNumberFormat="1" applyBorder="1"/>
    <xf numFmtId="0" fontId="3" fillId="0" borderId="3" xfId="3" applyFont="1" applyBorder="1"/>
    <xf numFmtId="0" fontId="3" fillId="0" borderId="3" xfId="3" applyFont="1" applyBorder="1" applyAlignment="1">
      <alignment horizontal="center"/>
    </xf>
    <xf numFmtId="0" fontId="16" fillId="0" borderId="3" xfId="3" applyBorder="1" applyAlignment="1">
      <alignment horizontal="center"/>
    </xf>
    <xf numFmtId="0" fontId="16" fillId="0" borderId="3" xfId="3" applyBorder="1"/>
    <xf numFmtId="0" fontId="3" fillId="0" borderId="4" xfId="3" applyFont="1" applyBorder="1"/>
    <xf numFmtId="0" fontId="16" fillId="0" borderId="12" xfId="3" applyFill="1" applyBorder="1"/>
    <xf numFmtId="0" fontId="14" fillId="0" borderId="8" xfId="3" applyFont="1" applyFill="1" applyBorder="1"/>
    <xf numFmtId="3" fontId="16" fillId="0" borderId="8" xfId="3" applyNumberFormat="1" applyFill="1" applyBorder="1"/>
    <xf numFmtId="165" fontId="16" fillId="0" borderId="8" xfId="3" applyNumberFormat="1" applyFill="1" applyBorder="1"/>
    <xf numFmtId="4" fontId="16" fillId="0" borderId="8" xfId="3" applyNumberFormat="1" applyFill="1" applyBorder="1"/>
    <xf numFmtId="4" fontId="16" fillId="0" borderId="11" xfId="3" applyNumberFormat="1" applyFill="1" applyBorder="1"/>
    <xf numFmtId="0" fontId="16" fillId="0" borderId="12" xfId="3" applyBorder="1"/>
    <xf numFmtId="0" fontId="3" fillId="0" borderId="8" xfId="3" applyFont="1" applyBorder="1"/>
    <xf numFmtId="0" fontId="16" fillId="0" borderId="13" xfId="3" applyBorder="1"/>
    <xf numFmtId="3" fontId="16" fillId="0" borderId="17" xfId="3" applyNumberFormat="1" applyBorder="1"/>
    <xf numFmtId="4" fontId="16" fillId="0" borderId="88" xfId="3" applyNumberFormat="1" applyBorder="1"/>
    <xf numFmtId="10" fontId="16" fillId="0" borderId="88" xfId="3" applyNumberFormat="1" applyBorder="1"/>
    <xf numFmtId="3" fontId="16" fillId="0" borderId="88" xfId="3" applyNumberFormat="1" applyBorder="1"/>
    <xf numFmtId="3" fontId="16" fillId="4" borderId="88" xfId="3" applyNumberFormat="1" applyFill="1" applyBorder="1"/>
    <xf numFmtId="10" fontId="16" fillId="16" borderId="18" xfId="3" applyNumberFormat="1" applyFill="1" applyBorder="1"/>
    <xf numFmtId="0" fontId="16" fillId="0" borderId="54" xfId="3" applyFill="1" applyBorder="1"/>
    <xf numFmtId="0" fontId="3" fillId="0" borderId="86" xfId="3" applyFont="1" applyBorder="1"/>
    <xf numFmtId="10" fontId="29" fillId="0" borderId="25" xfId="3" applyNumberFormat="1" applyFont="1" applyFill="1" applyBorder="1"/>
    <xf numFmtId="165" fontId="16" fillId="0" borderId="0" xfId="3" applyNumberFormat="1" applyFill="1" applyBorder="1"/>
    <xf numFmtId="4" fontId="16" fillId="0" borderId="0" xfId="3" applyNumberFormat="1" applyFill="1" applyBorder="1"/>
    <xf numFmtId="4" fontId="16" fillId="0" borderId="64" xfId="3" applyNumberFormat="1" applyFill="1" applyBorder="1"/>
    <xf numFmtId="0" fontId="16" fillId="0" borderId="54" xfId="3" applyBorder="1"/>
    <xf numFmtId="4" fontId="3" fillId="0" borderId="125" xfId="3" applyNumberFormat="1" applyFont="1" applyBorder="1"/>
    <xf numFmtId="0" fontId="16" fillId="0" borderId="55" xfId="3" applyBorder="1"/>
    <xf numFmtId="10" fontId="16" fillId="0" borderId="18" xfId="3" applyNumberFormat="1" applyBorder="1"/>
    <xf numFmtId="0" fontId="16" fillId="0" borderId="40" xfId="3" applyFill="1" applyBorder="1"/>
    <xf numFmtId="0" fontId="3" fillId="0" borderId="17" xfId="3" applyFont="1" applyBorder="1"/>
    <xf numFmtId="10" fontId="29" fillId="0" borderId="15" xfId="3" applyNumberFormat="1" applyFont="1" applyFill="1" applyBorder="1"/>
    <xf numFmtId="165" fontId="16" fillId="0" borderId="62" xfId="3" applyNumberFormat="1" applyFill="1" applyBorder="1"/>
    <xf numFmtId="4" fontId="16" fillId="0" borderId="62" xfId="3" applyNumberFormat="1" applyFill="1" applyBorder="1"/>
    <xf numFmtId="4" fontId="16" fillId="0" borderId="18" xfId="3" applyNumberFormat="1" applyFill="1" applyBorder="1"/>
    <xf numFmtId="0" fontId="16" fillId="0" borderId="40" xfId="3" applyBorder="1"/>
    <xf numFmtId="4" fontId="3" fillId="0" borderId="59" xfId="3" applyNumberFormat="1" applyFont="1" applyBorder="1"/>
    <xf numFmtId="0" fontId="16" fillId="0" borderId="28" xfId="3" applyBorder="1"/>
    <xf numFmtId="3" fontId="16" fillId="6" borderId="88" xfId="3" applyNumberFormat="1" applyFill="1" applyBorder="1"/>
    <xf numFmtId="3" fontId="16" fillId="0" borderId="23" xfId="3" applyNumberFormat="1" applyBorder="1"/>
    <xf numFmtId="4" fontId="16" fillId="0" borderId="126" xfId="3" applyNumberFormat="1" applyBorder="1"/>
    <xf numFmtId="10" fontId="16" fillId="0" borderId="126" xfId="3" applyNumberFormat="1" applyBorder="1"/>
    <xf numFmtId="3" fontId="16" fillId="0" borderId="126" xfId="3" applyNumberFormat="1" applyBorder="1"/>
    <xf numFmtId="3" fontId="16" fillId="6" borderId="126" xfId="3" applyNumberFormat="1" applyFill="1" applyBorder="1"/>
    <xf numFmtId="10" fontId="16" fillId="16" borderId="24" xfId="3" applyNumberFormat="1" applyFill="1" applyBorder="1"/>
    <xf numFmtId="10" fontId="29" fillId="0" borderId="38" xfId="3" applyNumberFormat="1" applyFont="1" applyFill="1" applyBorder="1"/>
    <xf numFmtId="0" fontId="3" fillId="0" borderId="36" xfId="3" applyFont="1" applyBorder="1"/>
    <xf numFmtId="10" fontId="29" fillId="0" borderId="26" xfId="3" applyNumberFormat="1" applyFont="1" applyFill="1" applyBorder="1"/>
    <xf numFmtId="165" fontId="16" fillId="0" borderId="127" xfId="3" applyNumberFormat="1" applyFill="1" applyBorder="1"/>
    <xf numFmtId="4" fontId="16" fillId="0" borderId="127" xfId="3" applyNumberFormat="1" applyFill="1" applyBorder="1"/>
    <xf numFmtId="4" fontId="16" fillId="0" borderId="24" xfId="3" applyNumberFormat="1" applyFill="1" applyBorder="1"/>
    <xf numFmtId="0" fontId="16" fillId="0" borderId="41" xfId="3" applyBorder="1"/>
    <xf numFmtId="0" fontId="16" fillId="0" borderId="29" xfId="3" applyBorder="1"/>
    <xf numFmtId="3" fontId="16" fillId="0" borderId="12" xfId="3" applyNumberFormat="1" applyBorder="1"/>
    <xf numFmtId="0" fontId="16" fillId="0" borderId="8" xfId="3" applyBorder="1"/>
    <xf numFmtId="0" fontId="16" fillId="0" borderId="8" xfId="3" applyBorder="1" applyAlignment="1">
      <alignment horizontal="center"/>
    </xf>
    <xf numFmtId="0" fontId="16" fillId="0" borderId="8" xfId="3" applyBorder="1" applyAlignment="1">
      <alignment horizontal="center"/>
    </xf>
    <xf numFmtId="0" fontId="16" fillId="0" borderId="13" xfId="3" applyBorder="1" applyAlignment="1">
      <alignment horizontal="center"/>
    </xf>
    <xf numFmtId="0" fontId="16" fillId="15" borderId="40" xfId="3" applyFill="1" applyBorder="1"/>
    <xf numFmtId="0" fontId="30" fillId="15" borderId="9" xfId="3" applyFont="1" applyFill="1" applyBorder="1" applyAlignment="1">
      <alignment wrapText="1"/>
    </xf>
    <xf numFmtId="3" fontId="14" fillId="15" borderId="99" xfId="3" applyNumberFormat="1" applyFont="1" applyFill="1" applyBorder="1"/>
    <xf numFmtId="165" fontId="14" fillId="15" borderId="99" xfId="3" applyNumberFormat="1" applyFont="1" applyFill="1" applyBorder="1" applyAlignment="1"/>
    <xf numFmtId="4" fontId="14" fillId="15" borderId="99" xfId="3" applyNumberFormat="1" applyFont="1" applyFill="1" applyBorder="1" applyAlignment="1"/>
    <xf numFmtId="4" fontId="14" fillId="15" borderId="128" xfId="3" applyNumberFormat="1" applyFont="1" applyFill="1" applyBorder="1" applyAlignment="1"/>
    <xf numFmtId="0" fontId="16" fillId="15" borderId="33" xfId="3" applyFill="1" applyBorder="1"/>
    <xf numFmtId="4" fontId="30" fillId="15" borderId="8" xfId="3" applyNumberFormat="1" applyFont="1" applyFill="1" applyBorder="1"/>
    <xf numFmtId="0" fontId="16" fillId="15" borderId="129" xfId="3" applyFill="1" applyBorder="1"/>
    <xf numFmtId="3" fontId="16" fillId="0" borderId="54" xfId="3" applyNumberFormat="1" applyBorder="1"/>
    <xf numFmtId="4" fontId="16" fillId="0" borderId="0" xfId="3" applyNumberFormat="1" applyBorder="1"/>
    <xf numFmtId="3" fontId="16" fillId="0" borderId="0" xfId="3" applyNumberFormat="1" applyBorder="1"/>
    <xf numFmtId="3" fontId="16" fillId="0" borderId="0" xfId="3" applyNumberFormat="1" applyBorder="1" applyAlignment="1"/>
    <xf numFmtId="0" fontId="30" fillId="0" borderId="17" xfId="3" applyFont="1" applyBorder="1" applyAlignment="1">
      <alignment wrapText="1"/>
    </xf>
    <xf numFmtId="3" fontId="16" fillId="0" borderId="62" xfId="3" applyNumberFormat="1" applyFill="1" applyBorder="1"/>
    <xf numFmtId="4" fontId="30" fillId="0" borderId="62" xfId="3" applyNumberFormat="1" applyFont="1" applyBorder="1"/>
    <xf numFmtId="3" fontId="16" fillId="0" borderId="33" xfId="3" applyNumberFormat="1" applyBorder="1"/>
    <xf numFmtId="0" fontId="16" fillId="0" borderId="99" xfId="3" applyBorder="1"/>
    <xf numFmtId="4" fontId="16" fillId="0" borderId="99" xfId="3" applyNumberFormat="1" applyBorder="1"/>
    <xf numFmtId="3" fontId="16" fillId="0" borderId="99" xfId="3" applyNumberFormat="1" applyBorder="1"/>
    <xf numFmtId="0" fontId="16" fillId="0" borderId="129" xfId="3" applyBorder="1"/>
    <xf numFmtId="0" fontId="16" fillId="0" borderId="41" xfId="3" applyFill="1" applyBorder="1"/>
    <xf numFmtId="0" fontId="30" fillId="0" borderId="23" xfId="3" applyFont="1" applyBorder="1"/>
    <xf numFmtId="3" fontId="16" fillId="0" borderId="127" xfId="3" applyNumberFormat="1" applyFill="1" applyBorder="1"/>
    <xf numFmtId="4" fontId="30" fillId="0" borderId="127" xfId="3" applyNumberFormat="1" applyFont="1" applyBorder="1"/>
    <xf numFmtId="0" fontId="31" fillId="0" borderId="0" xfId="3" applyFont="1" applyFill="1" applyBorder="1"/>
    <xf numFmtId="0" fontId="32" fillId="0" borderId="0" xfId="3" applyFont="1" applyFill="1" applyBorder="1"/>
    <xf numFmtId="0" fontId="7" fillId="0" borderId="0" xfId="3" applyFont="1" applyAlignment="1">
      <alignment horizontal="right"/>
    </xf>
    <xf numFmtId="0" fontId="22" fillId="0" borderId="0" xfId="3" applyFont="1" applyFill="1" applyBorder="1"/>
    <xf numFmtId="0" fontId="33" fillId="0" borderId="0" xfId="3" applyFont="1"/>
    <xf numFmtId="0" fontId="22" fillId="0" borderId="0" xfId="3" applyFont="1" applyFill="1"/>
    <xf numFmtId="3" fontId="11" fillId="0" borderId="0" xfId="3" applyNumberFormat="1" applyFont="1"/>
    <xf numFmtId="0" fontId="2" fillId="0" borderId="0" xfId="1" applyFont="1" applyBorder="1" applyAlignment="1">
      <alignment horizontal="center" vertical="center" textRotation="90"/>
    </xf>
  </cellXfs>
  <cellStyles count="4">
    <cellStyle name="Normální" xfId="0" builtinId="0"/>
    <cellStyle name="Normální 15" xfId="1"/>
    <cellStyle name="Normální 2" xfId="3"/>
    <cellStyle name="Normální 3" xfId="2"/>
  </cellStyles>
  <dxfs count="41">
    <dxf>
      <fill>
        <patternFill>
          <bgColor rgb="FFFF0000"/>
        </patternFill>
      </fill>
    </dxf>
    <dxf>
      <fill>
        <patternFill>
          <bgColor rgb="FFFF0000"/>
        </patternFill>
      </fill>
    </dxf>
    <dxf>
      <fill>
        <patternFill>
          <bgColor rgb="FFFFFFCC"/>
        </patternFill>
      </fill>
    </dxf>
    <dxf>
      <fill>
        <patternFill>
          <bgColor theme="0"/>
        </patternFill>
      </fill>
    </dxf>
    <dxf>
      <fill>
        <patternFill>
          <bgColor rgb="FFFF0000"/>
        </patternFill>
      </fill>
    </dxf>
    <dxf>
      <fill>
        <patternFill>
          <bgColor rgb="FFFF0000"/>
        </patternFill>
      </fill>
    </dxf>
    <dxf>
      <fill>
        <patternFill>
          <bgColor rgb="FFFF000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CC"/>
        </patternFill>
      </fill>
    </dxf>
    <dxf>
      <fill>
        <patternFill>
          <bgColor theme="0"/>
        </patternFill>
      </fill>
    </dxf>
    <dxf>
      <fill>
        <patternFill>
          <bgColor rgb="FFFF0000"/>
        </patternFill>
      </fill>
    </dxf>
    <dxf>
      <fill>
        <patternFill>
          <bgColor rgb="FFFF0000"/>
        </patternFill>
      </fill>
    </dxf>
    <dxf>
      <fill>
        <patternFill>
          <bgColor rgb="FFFF000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FF99FF"/>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11</xdr:col>
      <xdr:colOff>131380</xdr:colOff>
      <xdr:row>0</xdr:row>
      <xdr:rowOff>435429</xdr:rowOff>
    </xdr:from>
    <xdr:to>
      <xdr:col>11</xdr:col>
      <xdr:colOff>2027465</xdr:colOff>
      <xdr:row>1</xdr:row>
      <xdr:rowOff>476250</xdr:rowOff>
    </xdr:to>
    <xdr:sp macro="[1]!Auto_Open" textlink="">
      <xdr:nvSpPr>
        <xdr:cNvPr id="2" name="TextovéPole 1"/>
        <xdr:cNvSpPr txBox="1"/>
      </xdr:nvSpPr>
      <xdr:spPr>
        <a:xfrm>
          <a:off x="17381155" y="435429"/>
          <a:ext cx="1896085" cy="659946"/>
        </a:xfrm>
        <a:prstGeom prst="rect">
          <a:avLst/>
        </a:prstGeom>
        <a:solidFill>
          <a:schemeClr val="lt1"/>
        </a:solidFill>
        <a:ln w="254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cs-CZ" sz="1400" b="1"/>
            <a:t>Přepočítat</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11</xdr:col>
      <xdr:colOff>131379</xdr:colOff>
      <xdr:row>0</xdr:row>
      <xdr:rowOff>476250</xdr:rowOff>
    </xdr:from>
    <xdr:to>
      <xdr:col>11</xdr:col>
      <xdr:colOff>1945820</xdr:colOff>
      <xdr:row>1</xdr:row>
      <xdr:rowOff>512380</xdr:rowOff>
    </xdr:to>
    <xdr:sp macro="[1]!Auto_Open" textlink="">
      <xdr:nvSpPr>
        <xdr:cNvPr id="2" name="TextovéPole 1"/>
        <xdr:cNvSpPr txBox="1"/>
      </xdr:nvSpPr>
      <xdr:spPr>
        <a:xfrm>
          <a:off x="17609754" y="476250"/>
          <a:ext cx="1814441" cy="655255"/>
        </a:xfrm>
        <a:prstGeom prst="rect">
          <a:avLst/>
        </a:prstGeom>
        <a:solidFill>
          <a:schemeClr val="lt1"/>
        </a:solidFill>
        <a:ln w="254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cs-CZ" sz="1400" b="1"/>
            <a:t>Přepočítat</a:t>
          </a:r>
        </a:p>
      </xdr:txBody>
    </xdr:sp>
    <xdr:clientData/>
  </xdr:twoCellAnchor>
  <xdr:oneCellAnchor>
    <xdr:from>
      <xdr:col>2</xdr:col>
      <xdr:colOff>4581525</xdr:colOff>
      <xdr:row>33</xdr:row>
      <xdr:rowOff>152400</xdr:rowOff>
    </xdr:from>
    <xdr:ext cx="184731" cy="264560"/>
    <xdr:sp macro="" textlink="">
      <xdr:nvSpPr>
        <xdr:cNvPr id="3" name="TextovéPole 2"/>
        <xdr:cNvSpPr txBox="1"/>
      </xdr:nvSpPr>
      <xdr:spPr>
        <a:xfrm>
          <a:off x="6477000" y="9639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cs-CZ" sz="1100"/>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SR_2stavba_CU_2020_I.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R"/>
      <sheetName val="1A"/>
      <sheetName val="1B"/>
      <sheetName val="1C"/>
      <sheetName val="2A"/>
      <sheetName val="2B"/>
      <sheetName val="2Bhide"/>
      <sheetName val="2C"/>
      <sheetName val="3SO"/>
      <sheetName val="3PS"/>
      <sheetName val="FR"/>
      <sheetName val="Komentář FR"/>
      <sheetName val="PN"/>
      <sheetName val="VZOR 80"/>
      <sheetName val="VZOR 81"/>
      <sheetName val="VZOR 82"/>
      <sheetName val="VZOR 83"/>
      <sheetName val="NAD"/>
      <sheetName val="hide-formáty"/>
      <sheetName val="hidekody"/>
      <sheetName val="hide"/>
      <sheetName val="hideSO"/>
      <sheetName val="hidePS"/>
      <sheetName val="help"/>
    </sheetNames>
    <definedNames>
      <definedName name="Auto_Open"/>
    </definedNames>
    <sheetDataSet>
      <sheetData sheetId="0">
        <row r="1">
          <cell r="H1" t="str">
            <v>SRP/2018/06/01</v>
          </cell>
        </row>
        <row r="2">
          <cell r="B2" t="str">
            <v>Modernizace trati Brno - Přerov, 2. stavba Blažovice – Vyškov</v>
          </cell>
        </row>
        <row r="3">
          <cell r="B3" t="str">
            <v>500 352 0003</v>
          </cell>
          <cell r="D3" t="str">
            <v>S 621500587</v>
          </cell>
          <cell r="E3" t="str">
            <v>Stádium 2</v>
          </cell>
        </row>
        <row r="4">
          <cell r="B4" t="str">
            <v>Správa železniční dopravní cesty, státní organizace</v>
          </cell>
          <cell r="F4">
            <v>2020</v>
          </cell>
        </row>
        <row r="5">
          <cell r="B5" t="str">
            <v>Stavební správa východ, Nerudova 773/1  772 58 Olomouc</v>
          </cell>
        </row>
      </sheetData>
      <sheetData sheetId="1">
        <row r="8">
          <cell r="I8">
            <v>350000000</v>
          </cell>
        </row>
        <row r="9">
          <cell r="I9">
            <v>992485341.42400002</v>
          </cell>
        </row>
        <row r="42">
          <cell r="I42">
            <v>13000000</v>
          </cell>
        </row>
        <row r="49">
          <cell r="I49">
            <v>89451537</v>
          </cell>
        </row>
      </sheetData>
      <sheetData sheetId="2">
        <row r="23">
          <cell r="I23">
            <v>2000000</v>
          </cell>
        </row>
        <row r="25">
          <cell r="I25">
            <v>16135808</v>
          </cell>
        </row>
        <row r="26">
          <cell r="I26">
            <v>40339521</v>
          </cell>
        </row>
        <row r="27">
          <cell r="I27">
            <v>4033952</v>
          </cell>
        </row>
        <row r="30">
          <cell r="I30">
            <v>600000</v>
          </cell>
        </row>
        <row r="33">
          <cell r="I33">
            <v>714229152</v>
          </cell>
        </row>
        <row r="39">
          <cell r="I39">
            <v>42646628.140000001</v>
          </cell>
        </row>
        <row r="43">
          <cell r="I43">
            <v>2016976015.7089996</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tabSelected="1" zoomScaleNormal="100" workbookViewId="0">
      <pane ySplit="2" topLeftCell="A3" activePane="bottomLeft" state="frozen"/>
      <selection pane="bottomLeft" activeCell="A3" sqref="A3"/>
    </sheetView>
  </sheetViews>
  <sheetFormatPr defaultRowHeight="15" x14ac:dyDescent="0.25"/>
  <cols>
    <col min="1" max="1" width="27.42578125" customWidth="1"/>
    <col min="2" max="2" width="52.28515625" customWidth="1"/>
    <col min="3" max="4" width="15.42578125" customWidth="1"/>
    <col min="5" max="5" width="12.7109375" customWidth="1"/>
    <col min="6" max="6" width="92" customWidth="1"/>
    <col min="8" max="9" width="13.42578125" bestFit="1" customWidth="1"/>
  </cols>
  <sheetData>
    <row r="1" spans="1:6" ht="38.25" customHeight="1" thickBot="1" x14ac:dyDescent="0.35">
      <c r="A1" s="120" t="s">
        <v>90</v>
      </c>
      <c r="B1" s="121"/>
      <c r="C1" s="121"/>
      <c r="D1" s="121"/>
      <c r="E1" s="121"/>
      <c r="F1" s="122"/>
    </row>
    <row r="2" spans="1:6" s="1" customFormat="1" ht="30.75" thickBot="1" x14ac:dyDescent="0.3">
      <c r="A2" s="26" t="s">
        <v>53</v>
      </c>
      <c r="B2" s="25" t="s">
        <v>26</v>
      </c>
      <c r="C2" s="23" t="s">
        <v>0</v>
      </c>
      <c r="D2" s="23" t="s">
        <v>91</v>
      </c>
      <c r="E2" s="23" t="s">
        <v>1</v>
      </c>
      <c r="F2" s="24" t="s">
        <v>2</v>
      </c>
    </row>
    <row r="3" spans="1:6" s="35" customFormat="1" ht="6.95" customHeight="1" thickBot="1" x14ac:dyDescent="0.3">
      <c r="A3" s="33"/>
      <c r="B3" s="34"/>
      <c r="C3" s="33"/>
      <c r="D3" s="33"/>
      <c r="E3" s="33"/>
      <c r="F3" s="33"/>
    </row>
    <row r="4" spans="1:6" ht="15.75" thickBot="1" x14ac:dyDescent="0.3">
      <c r="A4" s="38" t="s">
        <v>70</v>
      </c>
      <c r="B4" s="46" t="s">
        <v>67</v>
      </c>
      <c r="C4" s="39"/>
      <c r="D4" s="40"/>
    </row>
    <row r="5" spans="1:6" s="39" customFormat="1" ht="6.95" customHeight="1" thickBot="1" x14ac:dyDescent="0.3">
      <c r="A5" s="43"/>
      <c r="B5" s="44"/>
      <c r="D5" s="40"/>
    </row>
    <row r="6" spans="1:6" s="1" customFormat="1" ht="15.75" thickBot="1" x14ac:dyDescent="0.3">
      <c r="A6" s="75" t="s">
        <v>50</v>
      </c>
      <c r="B6" s="27" t="s">
        <v>68</v>
      </c>
      <c r="C6" s="36"/>
      <c r="D6" s="36"/>
      <c r="E6" s="36"/>
      <c r="F6" s="36"/>
    </row>
    <row r="7" spans="1:6" s="21" customFormat="1" ht="120" x14ac:dyDescent="0.25">
      <c r="A7" s="113" t="s">
        <v>27</v>
      </c>
      <c r="B7" s="114" t="s">
        <v>28</v>
      </c>
      <c r="C7" s="61">
        <f>'SP-M2'!AP30</f>
        <v>3210359.1</v>
      </c>
      <c r="D7" s="115">
        <f>(SUM('3SO'!G15:G73)+Zeminy!B4)/1000</f>
        <v>4726978.8255199986</v>
      </c>
      <c r="E7" s="65">
        <f>D7-C7</f>
        <v>1516619.7255199985</v>
      </c>
      <c r="F7" s="116" t="s">
        <v>1661</v>
      </c>
    </row>
    <row r="8" spans="1:6" s="21" customFormat="1" ht="45" x14ac:dyDescent="0.25">
      <c r="A8" s="73" t="s">
        <v>29</v>
      </c>
      <c r="B8" s="117" t="s">
        <v>4</v>
      </c>
      <c r="C8" s="81">
        <f>'SP-M2'!AP35</f>
        <v>1129616</v>
      </c>
      <c r="D8" s="86">
        <f>(SUM('3SO'!G317:G394)+Zeminy!E4)/1000</f>
        <v>1548375.2783799998</v>
      </c>
      <c r="E8" s="89">
        <f t="shared" ref="E8:E20" si="0">D8-C8</f>
        <v>418759.2783799998</v>
      </c>
      <c r="F8" s="103" t="s">
        <v>1662</v>
      </c>
    </row>
    <row r="9" spans="1:6" s="21" customFormat="1" ht="195" x14ac:dyDescent="0.25">
      <c r="A9" s="73" t="s">
        <v>30</v>
      </c>
      <c r="B9" s="117" t="s">
        <v>11</v>
      </c>
      <c r="C9" s="81">
        <f>'SP-M2'!AP48</f>
        <v>2147350</v>
      </c>
      <c r="D9" s="86">
        <f>(SUM('3SO'!G77:G180)+Zeminy!C4)/1000</f>
        <v>5048104.7360000005</v>
      </c>
      <c r="E9" s="89">
        <f t="shared" si="0"/>
        <v>2900754.7360000005</v>
      </c>
      <c r="F9" s="103" t="s">
        <v>1663</v>
      </c>
    </row>
    <row r="10" spans="1:6" s="21" customFormat="1" ht="75" x14ac:dyDescent="0.25">
      <c r="A10" s="73" t="s">
        <v>31</v>
      </c>
      <c r="B10" s="117" t="s">
        <v>5</v>
      </c>
      <c r="C10" s="81">
        <f>'SP-M2'!AP49</f>
        <v>2344330</v>
      </c>
      <c r="D10" s="86">
        <f>(SUM('3SO'!G309:G314)+Zeminy!D4)/1000</f>
        <v>4162799.42227</v>
      </c>
      <c r="E10" s="89">
        <f t="shared" si="0"/>
        <v>1818469.42227</v>
      </c>
      <c r="F10" s="103" t="s">
        <v>1664</v>
      </c>
    </row>
    <row r="11" spans="1:6" ht="30" x14ac:dyDescent="0.25">
      <c r="A11" s="73" t="s">
        <v>32</v>
      </c>
      <c r="B11" s="77" t="s">
        <v>23</v>
      </c>
      <c r="C11" s="37">
        <f>'SP-M2'!AP57</f>
        <v>80264</v>
      </c>
      <c r="D11" s="85">
        <f>(SUM('3SO'!G241:G306)+Zeminy!K4)/1000</f>
        <v>272939.91440999991</v>
      </c>
      <c r="E11" s="66">
        <f t="shared" si="0"/>
        <v>192675.91440999991</v>
      </c>
      <c r="F11" s="118" t="s">
        <v>1665</v>
      </c>
    </row>
    <row r="12" spans="1:6" s="21" customFormat="1" ht="75" x14ac:dyDescent="0.25">
      <c r="A12" s="73" t="s">
        <v>34</v>
      </c>
      <c r="B12" s="78" t="s">
        <v>33</v>
      </c>
      <c r="C12" s="81">
        <f>'SP-M2'!AP61</f>
        <v>16300</v>
      </c>
      <c r="D12" s="86">
        <f>(SUM('3SO'!G229:G238)-'3SO'!G233)/1000</f>
        <v>259063.52911999941</v>
      </c>
      <c r="E12" s="89">
        <f t="shared" si="0"/>
        <v>242763.52911999941</v>
      </c>
      <c r="F12" s="103" t="s">
        <v>1666</v>
      </c>
    </row>
    <row r="13" spans="1:6" s="21" customFormat="1" ht="75" x14ac:dyDescent="0.25">
      <c r="A13" s="73" t="s">
        <v>35</v>
      </c>
      <c r="B13" s="117" t="s">
        <v>6</v>
      </c>
      <c r="C13" s="81">
        <f>'SP-M2'!AP82</f>
        <v>534574.85</v>
      </c>
      <c r="D13" s="86">
        <f>(SUM('3SO'!G397:G468)+'3SO'!G496+Zeminy!F4)/1000</f>
        <v>1209948.97606</v>
      </c>
      <c r="E13" s="89">
        <f t="shared" si="0"/>
        <v>675374.12606000004</v>
      </c>
      <c r="F13" s="103" t="s">
        <v>1667</v>
      </c>
    </row>
    <row r="14" spans="1:6" x14ac:dyDescent="0.25">
      <c r="A14" s="72" t="s">
        <v>36</v>
      </c>
      <c r="B14" s="76" t="s">
        <v>7</v>
      </c>
      <c r="C14" s="37">
        <f>'SP-M2'!AP97</f>
        <v>770494</v>
      </c>
      <c r="D14" s="85">
        <f>(SUM('3SO'!G472:G493)+SUM('3SO'!G547:G559)+Zeminy!J4)/1000</f>
        <v>632636.53643000009</v>
      </c>
      <c r="E14" s="66">
        <f t="shared" si="0"/>
        <v>-137857.46356999991</v>
      </c>
      <c r="F14" s="72"/>
    </row>
    <row r="15" spans="1:6" ht="30" x14ac:dyDescent="0.25">
      <c r="A15" s="72" t="s">
        <v>37</v>
      </c>
      <c r="B15" s="76" t="s">
        <v>24</v>
      </c>
      <c r="C15" s="37">
        <f>'SP-M2'!AP103</f>
        <v>12950</v>
      </c>
      <c r="D15" s="85">
        <f>(SUM('3PS'!G173:G182))/1000</f>
        <v>47270.520559999997</v>
      </c>
      <c r="E15" s="66">
        <f t="shared" si="0"/>
        <v>34320.520559999997</v>
      </c>
      <c r="F15" s="103" t="s">
        <v>1668</v>
      </c>
    </row>
    <row r="16" spans="1:6" s="21" customFormat="1" ht="30" x14ac:dyDescent="0.25">
      <c r="A16" s="73" t="s">
        <v>40</v>
      </c>
      <c r="B16" s="117" t="s">
        <v>8</v>
      </c>
      <c r="C16" s="81">
        <f>'SP-M2'!AP116</f>
        <v>147871</v>
      </c>
      <c r="D16" s="86">
        <f>(SUM('3PS'!G185:G226)+SUM('3SO'!G499:G544)+SUM('3SO'!G562:G579)+Zeminy!I4)/1000</f>
        <v>484049.70312999998</v>
      </c>
      <c r="E16" s="89">
        <f t="shared" si="0"/>
        <v>336178.70312999998</v>
      </c>
      <c r="F16" s="103" t="s">
        <v>1669</v>
      </c>
    </row>
    <row r="17" spans="1:9" x14ac:dyDescent="0.25">
      <c r="A17" s="72" t="s">
        <v>34</v>
      </c>
      <c r="B17" s="76" t="s">
        <v>9</v>
      </c>
      <c r="C17" s="37">
        <f>'SP-M2'!AP124</f>
        <v>60000</v>
      </c>
      <c r="D17" s="85">
        <f>(SUM('3SO'!G204:G226))/1000</f>
        <v>49496.645629999999</v>
      </c>
      <c r="E17" s="66">
        <f t="shared" si="0"/>
        <v>-10503.354370000001</v>
      </c>
      <c r="F17" s="72"/>
    </row>
    <row r="18" spans="1:9" s="21" customFormat="1" ht="60" x14ac:dyDescent="0.25">
      <c r="A18" s="73" t="s">
        <v>38</v>
      </c>
      <c r="B18" s="117" t="s">
        <v>10</v>
      </c>
      <c r="C18" s="81">
        <f>'SP-M2'!AP131</f>
        <v>569792.03</v>
      </c>
      <c r="D18" s="86">
        <f>(SUM('3PS'!H16:H50)+Zeminy!G4)/1000</f>
        <v>1399062.5005200002</v>
      </c>
      <c r="E18" s="89">
        <f t="shared" si="0"/>
        <v>829270.47052000021</v>
      </c>
      <c r="F18" s="103" t="s">
        <v>89</v>
      </c>
    </row>
    <row r="19" spans="1:9" s="21" customFormat="1" ht="210" x14ac:dyDescent="0.25">
      <c r="A19" s="119" t="s">
        <v>39</v>
      </c>
      <c r="B19" s="117" t="s">
        <v>12</v>
      </c>
      <c r="C19" s="81">
        <f>'SP-M2'!AP136</f>
        <v>182070.54444000003</v>
      </c>
      <c r="D19" s="86">
        <f>(SUM('3PS'!G56:G170)+SUM('3SO'!G184:G201)+Zeminy!H4)/1000</f>
        <v>329033.56906000013</v>
      </c>
      <c r="E19" s="89">
        <f t="shared" si="0"/>
        <v>146963.0246200001</v>
      </c>
      <c r="F19" s="103" t="s">
        <v>1670</v>
      </c>
    </row>
    <row r="20" spans="1:9" ht="15.75" thickBot="1" x14ac:dyDescent="0.3">
      <c r="A20" s="74" t="s">
        <v>58</v>
      </c>
      <c r="B20" s="79" t="s">
        <v>57</v>
      </c>
      <c r="C20" s="83"/>
      <c r="D20" s="87">
        <f>('[1]1B'!$I$23)/1000</f>
        <v>2000</v>
      </c>
      <c r="E20" s="66">
        <f t="shared" si="0"/>
        <v>2000</v>
      </c>
      <c r="F20" s="74" t="s">
        <v>85</v>
      </c>
      <c r="H20" t="s">
        <v>1658</v>
      </c>
      <c r="I20" t="s">
        <v>1657</v>
      </c>
    </row>
    <row r="21" spans="1:9" ht="15.75" thickBot="1" x14ac:dyDescent="0.3">
      <c r="A21" s="41"/>
      <c r="B21" s="45" t="s">
        <v>69</v>
      </c>
      <c r="C21" s="84">
        <f>SUM(C7:C19)</f>
        <v>11205971.524439998</v>
      </c>
      <c r="D21" s="88">
        <f>SUM(D7:D20)</f>
        <v>20171760.157089997</v>
      </c>
      <c r="E21" s="90">
        <f>SUM(E7:E20)</f>
        <v>8965788.6326499991</v>
      </c>
      <c r="F21" s="69"/>
      <c r="H21" s="2">
        <f>'SP-M2'!AP139</f>
        <v>11205971.524439998</v>
      </c>
      <c r="I21" s="2">
        <f>SUM('3SO'!G14:G581)+SUM('3PS'!G15:G228)+D20</f>
        <v>20169762157.090012</v>
      </c>
    </row>
    <row r="22" spans="1:9" ht="6.95" customHeight="1" thickBot="1" x14ac:dyDescent="0.3">
      <c r="D22" s="2"/>
    </row>
    <row r="23" spans="1:9" ht="15.75" thickBot="1" x14ac:dyDescent="0.3">
      <c r="A23" s="93" t="s">
        <v>51</v>
      </c>
      <c r="B23" s="45" t="s">
        <v>25</v>
      </c>
      <c r="C23" s="29"/>
      <c r="D23" s="29"/>
      <c r="E23" s="29"/>
      <c r="F23" s="29"/>
    </row>
    <row r="24" spans="1:9" x14ac:dyDescent="0.25">
      <c r="A24" s="91" t="s">
        <v>59</v>
      </c>
      <c r="B24" s="94" t="s">
        <v>41</v>
      </c>
      <c r="C24" s="99"/>
      <c r="D24" s="80">
        <f>('[1]1B'!$I$25)/1000</f>
        <v>16135.808000000001</v>
      </c>
      <c r="E24" s="105">
        <f>D24-C24</f>
        <v>16135.808000000001</v>
      </c>
      <c r="F24" s="91" t="s">
        <v>85</v>
      </c>
    </row>
    <row r="25" spans="1:9" x14ac:dyDescent="0.25">
      <c r="A25" s="72" t="s">
        <v>60</v>
      </c>
      <c r="B25" s="95" t="s">
        <v>42</v>
      </c>
      <c r="C25" s="54"/>
      <c r="D25" s="55">
        <f>('[1]1B'!$I$26)/1000</f>
        <v>40339.521000000001</v>
      </c>
      <c r="E25" s="66">
        <f t="shared" ref="E25:E30" si="1">D25-C25</f>
        <v>40339.521000000001</v>
      </c>
      <c r="F25" s="72" t="s">
        <v>86</v>
      </c>
    </row>
    <row r="26" spans="1:9" x14ac:dyDescent="0.25">
      <c r="A26" s="72" t="s">
        <v>61</v>
      </c>
      <c r="B26" s="95" t="s">
        <v>43</v>
      </c>
      <c r="C26" s="54"/>
      <c r="D26" s="55">
        <f>('[1]1B'!$I$27)/1000</f>
        <v>4033.9520000000002</v>
      </c>
      <c r="E26" s="106">
        <f t="shared" si="1"/>
        <v>4033.9520000000002</v>
      </c>
      <c r="F26" s="72" t="s">
        <v>86</v>
      </c>
    </row>
    <row r="27" spans="1:9" s="21" customFormat="1" ht="30" x14ac:dyDescent="0.25">
      <c r="A27" s="73" t="s">
        <v>62</v>
      </c>
      <c r="B27" s="96" t="s">
        <v>44</v>
      </c>
      <c r="C27" s="100"/>
      <c r="D27" s="82">
        <f>('[1]1B'!$I$30)/1000</f>
        <v>600</v>
      </c>
      <c r="E27" s="66">
        <f t="shared" si="1"/>
        <v>600</v>
      </c>
      <c r="F27" s="103" t="s">
        <v>87</v>
      </c>
    </row>
    <row r="28" spans="1:9" s="21" customFormat="1" x14ac:dyDescent="0.25">
      <c r="A28" s="73" t="s">
        <v>63</v>
      </c>
      <c r="B28" s="96" t="s">
        <v>45</v>
      </c>
      <c r="C28" s="100"/>
      <c r="D28" s="82">
        <v>0</v>
      </c>
      <c r="E28" s="106">
        <f t="shared" si="1"/>
        <v>0</v>
      </c>
      <c r="F28" s="103"/>
    </row>
    <row r="29" spans="1:9" s="21" customFormat="1" ht="75" x14ac:dyDescent="0.25">
      <c r="A29" s="73" t="s">
        <v>64</v>
      </c>
      <c r="B29" s="96" t="s">
        <v>46</v>
      </c>
      <c r="C29" s="100"/>
      <c r="D29" s="82">
        <f>('[1]1B'!$I$33)/1000</f>
        <v>714229.152</v>
      </c>
      <c r="E29" s="89">
        <f t="shared" si="1"/>
        <v>714229.152</v>
      </c>
      <c r="F29" s="103" t="s">
        <v>79</v>
      </c>
    </row>
    <row r="30" spans="1:9" ht="15.75" thickBot="1" x14ac:dyDescent="0.3">
      <c r="A30" s="74" t="s">
        <v>65</v>
      </c>
      <c r="B30" s="97" t="s">
        <v>47</v>
      </c>
      <c r="C30" s="101"/>
      <c r="D30" s="102">
        <f>('[1]1B'!$I$39)/1000</f>
        <v>42646.628140000001</v>
      </c>
      <c r="E30" s="107">
        <f t="shared" si="1"/>
        <v>42646.628140000001</v>
      </c>
      <c r="F30" s="74" t="s">
        <v>85</v>
      </c>
    </row>
    <row r="31" spans="1:9" ht="15.75" thickBot="1" x14ac:dyDescent="0.3">
      <c r="A31" s="92"/>
      <c r="B31" s="98" t="s">
        <v>48</v>
      </c>
      <c r="C31" s="84">
        <f>SUM(C24:C29)</f>
        <v>0</v>
      </c>
      <c r="D31" s="30">
        <f>SUM(D24:D30)</f>
        <v>817985.06114000001</v>
      </c>
      <c r="E31" s="90">
        <f>SUM(E24:E30)</f>
        <v>817985.06114000001</v>
      </c>
      <c r="F31" s="69"/>
    </row>
    <row r="32" spans="1:9" s="22" customFormat="1" ht="6.95" customHeight="1" thickBot="1" x14ac:dyDescent="0.3">
      <c r="D32" s="47"/>
    </row>
    <row r="33" spans="1:9" ht="15.75" thickBot="1" x14ac:dyDescent="0.3">
      <c r="A33" s="38" t="s">
        <v>52</v>
      </c>
      <c r="B33" s="32" t="s">
        <v>56</v>
      </c>
      <c r="C33" s="71">
        <f>C21+C31</f>
        <v>11205971.524439998</v>
      </c>
      <c r="D33" s="31">
        <f>D21+D31</f>
        <v>20989745.218229998</v>
      </c>
      <c r="E33" s="90">
        <f>E21+E31</f>
        <v>9783773.6937899999</v>
      </c>
      <c r="H33" s="2"/>
      <c r="I33" s="2"/>
    </row>
    <row r="34" spans="1:9" ht="6.95" customHeight="1" thickBot="1" x14ac:dyDescent="0.3">
      <c r="D34" s="28"/>
    </row>
    <row r="35" spans="1:9" ht="15.75" thickBot="1" x14ac:dyDescent="0.3">
      <c r="A35" s="42" t="s">
        <v>66</v>
      </c>
      <c r="B35" s="32" t="s">
        <v>54</v>
      </c>
      <c r="C35" s="71">
        <f>'SP-M2'!AP150</f>
        <v>1120597.1877780047</v>
      </c>
      <c r="D35" s="31">
        <f>('[1]1B'!$I$43)/1000</f>
        <v>2016976.0157089997</v>
      </c>
      <c r="E35" s="90">
        <f>D35-C35</f>
        <v>896378.82793099503</v>
      </c>
    </row>
    <row r="36" spans="1:9" ht="6.95" customHeight="1" thickBot="1" x14ac:dyDescent="0.3"/>
    <row r="37" spans="1:9" ht="15.75" thickBot="1" x14ac:dyDescent="0.3">
      <c r="A37" s="50" t="s">
        <v>49</v>
      </c>
      <c r="B37" s="51" t="s">
        <v>71</v>
      </c>
    </row>
    <row r="38" spans="1:9" s="21" customFormat="1" ht="30" x14ac:dyDescent="0.25">
      <c r="A38" s="52" t="s">
        <v>55</v>
      </c>
      <c r="B38" s="58" t="s">
        <v>82</v>
      </c>
      <c r="C38" s="61">
        <f>'SP-M2'!AP148</f>
        <v>183669.93679792056</v>
      </c>
      <c r="D38" s="53">
        <f>('[1]1A'!$I$8)/1000</f>
        <v>350000</v>
      </c>
      <c r="E38" s="65">
        <f t="shared" ref="E38:E41" si="2">D38-C38</f>
        <v>166330.06320207944</v>
      </c>
      <c r="F38" s="63" t="s">
        <v>83</v>
      </c>
    </row>
    <row r="39" spans="1:9" x14ac:dyDescent="0.25">
      <c r="A39" s="54" t="s">
        <v>72</v>
      </c>
      <c r="B39" s="59" t="s">
        <v>73</v>
      </c>
      <c r="C39" s="37">
        <f>'SP-M2'!AP143</f>
        <v>748400.29247236543</v>
      </c>
      <c r="D39" s="55">
        <f>('[1]1A'!$I$9)/1000</f>
        <v>992485.34142399998</v>
      </c>
      <c r="E39" s="66">
        <f t="shared" si="2"/>
        <v>244085.04895163456</v>
      </c>
      <c r="F39" s="64" t="s">
        <v>1660</v>
      </c>
    </row>
    <row r="40" spans="1:9" x14ac:dyDescent="0.25">
      <c r="A40" s="54" t="s">
        <v>81</v>
      </c>
      <c r="B40" s="59" t="s">
        <v>80</v>
      </c>
      <c r="C40" s="37">
        <f>'SP-M2'!AP144</f>
        <v>96123.053672105627</v>
      </c>
      <c r="D40" s="55">
        <f>('[1]1A'!$I$42)/1000</f>
        <v>13000</v>
      </c>
      <c r="E40" s="66">
        <f t="shared" si="2"/>
        <v>-83123.053672105627</v>
      </c>
      <c r="F40" s="64" t="s">
        <v>1660</v>
      </c>
    </row>
    <row r="41" spans="1:9" s="21" customFormat="1" ht="30.75" thickBot="1" x14ac:dyDescent="0.3">
      <c r="A41" s="56" t="s">
        <v>74</v>
      </c>
      <c r="B41" s="60" t="s">
        <v>84</v>
      </c>
      <c r="C41" s="62">
        <f>'SP-M2'!AP147</f>
        <v>55193.538842135989</v>
      </c>
      <c r="D41" s="57">
        <f>('[1]1A'!$I$49)/1000</f>
        <v>89451.536999999997</v>
      </c>
      <c r="E41" s="67">
        <f t="shared" si="2"/>
        <v>34257.998157864007</v>
      </c>
      <c r="F41" s="64" t="s">
        <v>1660</v>
      </c>
    </row>
    <row r="42" spans="1:9" ht="15.75" thickBot="1" x14ac:dyDescent="0.3">
      <c r="A42" s="38" t="s">
        <v>75</v>
      </c>
      <c r="B42" s="70" t="s">
        <v>76</v>
      </c>
      <c r="C42" s="71">
        <f>SUM(C38:C41)</f>
        <v>1083386.8217845275</v>
      </c>
      <c r="D42" s="48">
        <f>SUM(D38:D41)</f>
        <v>1444936.878424</v>
      </c>
      <c r="E42" s="68">
        <f>SUM(E38:E41)</f>
        <v>361550.05663947243</v>
      </c>
      <c r="F42" s="69"/>
      <c r="H42" s="2"/>
      <c r="I42" s="2"/>
    </row>
    <row r="43" spans="1:9" ht="6.95" customHeight="1" thickBot="1" x14ac:dyDescent="0.3"/>
    <row r="44" spans="1:9" s="21" customFormat="1" ht="75.75" thickBot="1" x14ac:dyDescent="0.3">
      <c r="B44" s="108" t="s">
        <v>77</v>
      </c>
      <c r="C44" s="109"/>
      <c r="D44" s="110"/>
      <c r="E44" s="111">
        <f>D44-C44</f>
        <v>0</v>
      </c>
      <c r="F44" s="112" t="s">
        <v>88</v>
      </c>
    </row>
    <row r="45" spans="1:9" s="22" customFormat="1" ht="6.95" customHeight="1" thickBot="1" x14ac:dyDescent="0.3">
      <c r="B45" s="39"/>
      <c r="C45" s="39"/>
      <c r="D45" s="40"/>
    </row>
    <row r="46" spans="1:9" ht="17.25" customHeight="1" thickBot="1" x14ac:dyDescent="0.3">
      <c r="B46" s="49" t="s">
        <v>78</v>
      </c>
      <c r="C46" s="104">
        <f>C33+C35+C42+C44</f>
        <v>13409955.534002531</v>
      </c>
      <c r="D46" s="31">
        <f>D33+D35+D42+D44</f>
        <v>24451658.112362999</v>
      </c>
      <c r="E46" s="90">
        <f>E33+E35+E42+E44</f>
        <v>11041702.578360466</v>
      </c>
      <c r="H46" s="2"/>
      <c r="I46" s="2"/>
    </row>
    <row r="47" spans="1:9" x14ac:dyDescent="0.25">
      <c r="C47" s="29"/>
      <c r="D47" s="28"/>
    </row>
  </sheetData>
  <mergeCells count="1">
    <mergeCell ref="A1:F1"/>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
  <sheetViews>
    <sheetView workbookViewId="0">
      <selection activeCell="E4" sqref="E4"/>
    </sheetView>
  </sheetViews>
  <sheetFormatPr defaultRowHeight="15" x14ac:dyDescent="0.25"/>
  <cols>
    <col min="1" max="1" width="3" bestFit="1" customWidth="1"/>
    <col min="2" max="2" width="27.85546875" bestFit="1" customWidth="1"/>
    <col min="3" max="4" width="10.85546875" bestFit="1" customWidth="1"/>
    <col min="5" max="5" width="11.7109375" bestFit="1" customWidth="1"/>
    <col min="6" max="6" width="9.85546875" bestFit="1" customWidth="1"/>
    <col min="7" max="7" width="7.42578125" bestFit="1" customWidth="1"/>
    <col min="8" max="10" width="8.85546875" bestFit="1" customWidth="1"/>
    <col min="11" max="11" width="9.85546875" bestFit="1" customWidth="1"/>
    <col min="12" max="13" width="12.7109375" bestFit="1" customWidth="1"/>
  </cols>
  <sheetData>
    <row r="1" spans="1:13" x14ac:dyDescent="0.25">
      <c r="A1" s="3"/>
      <c r="B1" s="4" t="s">
        <v>13</v>
      </c>
      <c r="C1" s="4"/>
      <c r="D1" s="4"/>
      <c r="E1" s="3"/>
      <c r="F1" s="3"/>
      <c r="G1" s="3"/>
      <c r="H1" s="3"/>
      <c r="I1" s="3"/>
      <c r="J1" s="3"/>
      <c r="K1" s="3"/>
      <c r="L1" s="3"/>
      <c r="M1" s="3"/>
    </row>
    <row r="2" spans="1:13" ht="15.75" thickBot="1" x14ac:dyDescent="0.3">
      <c r="A2" s="3"/>
      <c r="B2" s="3"/>
      <c r="C2" s="3"/>
      <c r="D2" s="3"/>
      <c r="E2" s="3"/>
      <c r="F2" s="3"/>
      <c r="G2" s="3"/>
      <c r="H2" s="3"/>
      <c r="I2" s="3"/>
      <c r="J2" s="3"/>
      <c r="K2" s="3"/>
      <c r="L2" s="3"/>
      <c r="M2" s="3"/>
    </row>
    <row r="3" spans="1:13" ht="15.75" thickBot="1" x14ac:dyDescent="0.3">
      <c r="A3" s="5"/>
      <c r="B3" s="6" t="s">
        <v>3</v>
      </c>
      <c r="C3" s="7" t="s">
        <v>14</v>
      </c>
      <c r="D3" s="7" t="s">
        <v>1656</v>
      </c>
      <c r="E3" s="7" t="s">
        <v>15</v>
      </c>
      <c r="F3" s="7" t="s">
        <v>16</v>
      </c>
      <c r="G3" s="7" t="s">
        <v>17</v>
      </c>
      <c r="H3" s="7" t="s">
        <v>18</v>
      </c>
      <c r="I3" s="7" t="s">
        <v>19</v>
      </c>
      <c r="J3" s="7" t="s">
        <v>20</v>
      </c>
      <c r="K3" s="8" t="s">
        <v>21</v>
      </c>
      <c r="L3" s="3"/>
      <c r="M3" s="3"/>
    </row>
    <row r="4" spans="1:13" ht="15.75" customHeight="1" thickBot="1" x14ac:dyDescent="0.3">
      <c r="A4" s="123" t="s">
        <v>22</v>
      </c>
      <c r="B4" s="9">
        <f>L4-SUM(C4:K4)</f>
        <v>468090376.26999974</v>
      </c>
      <c r="C4" s="10">
        <v>673888124</v>
      </c>
      <c r="D4" s="10">
        <v>544914240</v>
      </c>
      <c r="E4" s="11">
        <v>517266626.31999999</v>
      </c>
      <c r="F4" s="12">
        <v>2379520</v>
      </c>
      <c r="G4" s="13">
        <v>70771.999999999985</v>
      </c>
      <c r="H4" s="14">
        <v>3273400</v>
      </c>
      <c r="I4" s="15">
        <v>1575600</v>
      </c>
      <c r="J4" s="16">
        <v>3163080.9600000004</v>
      </c>
      <c r="K4" s="17">
        <v>19029852.399999999</v>
      </c>
      <c r="L4" s="18">
        <f>'3SO'!G233</f>
        <v>2233651591.9499998</v>
      </c>
      <c r="M4" s="19"/>
    </row>
    <row r="5" spans="1:13" x14ac:dyDescent="0.25">
      <c r="A5" s="545"/>
      <c r="B5" s="20">
        <f>B4/L4</f>
        <v>0.20956284227897523</v>
      </c>
      <c r="C5" s="20">
        <f>C4/L4</f>
        <v>0.30169795792175852</v>
      </c>
      <c r="D5" s="20">
        <f>D4/L4</f>
        <v>0.24395668597728104</v>
      </c>
      <c r="E5" s="20">
        <f>E4/L4</f>
        <v>0.23157892134306457</v>
      </c>
      <c r="F5" s="20">
        <f>F4/L4</f>
        <v>1.0653049063585856E-3</v>
      </c>
      <c r="G5" s="20">
        <f>G4/L4</f>
        <v>3.1684440068925579E-5</v>
      </c>
      <c r="H5" s="20">
        <f>H4/L4</f>
        <v>1.4654926541799161E-3</v>
      </c>
      <c r="I5" s="20">
        <f>I4/L4</f>
        <v>7.0539201622957042E-4</v>
      </c>
      <c r="J5" s="20">
        <f>J4/L4</f>
        <v>1.416103107306274E-3</v>
      </c>
      <c r="K5" s="20">
        <f>K4/L4</f>
        <v>8.5196153547773094E-3</v>
      </c>
      <c r="L5" s="20">
        <f>SUM(B5:K5)</f>
        <v>0.99999999999999989</v>
      </c>
    </row>
  </sheetData>
  <mergeCells count="1">
    <mergeCell ref="A4:A5"/>
  </mergeCells>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8">
    <pageSetUpPr fitToPage="1"/>
  </sheetPr>
  <dimension ref="A1:Q1200"/>
  <sheetViews>
    <sheetView view="pageBreakPreview" topLeftCell="A211" zoomScale="85" zoomScaleNormal="70" zoomScaleSheetLayoutView="85" workbookViewId="0">
      <selection activeCell="G13" sqref="G13"/>
    </sheetView>
  </sheetViews>
  <sheetFormatPr defaultColWidth="9.140625" defaultRowHeight="12.75" x14ac:dyDescent="0.2"/>
  <cols>
    <col min="1" max="1" width="14.5703125" style="233" customWidth="1"/>
    <col min="2" max="2" width="13.85546875" style="234" customWidth="1"/>
    <col min="3" max="3" width="72.5703125" style="235" customWidth="1"/>
    <col min="4" max="4" width="22.7109375" style="235" customWidth="1"/>
    <col min="5" max="6" width="15.7109375" style="236" customWidth="1"/>
    <col min="7" max="8" width="20.7109375" style="237" customWidth="1"/>
    <col min="9" max="10" width="20.7109375" style="235" customWidth="1"/>
    <col min="11" max="11" width="20.7109375" style="238" customWidth="1"/>
    <col min="12" max="12" width="35.140625" style="133" customWidth="1"/>
    <col min="13" max="13" width="15" style="133" customWidth="1"/>
    <col min="14" max="14" width="22.7109375" style="235" hidden="1" customWidth="1"/>
    <col min="15" max="15" width="9.140625" style="133" customWidth="1"/>
    <col min="16" max="16" width="20.28515625" style="133" bestFit="1" customWidth="1"/>
    <col min="17" max="17" width="15.7109375" style="133" bestFit="1" customWidth="1"/>
    <col min="18" max="16384" width="9.140625" style="133"/>
  </cols>
  <sheetData>
    <row r="1" spans="1:15" ht="48.75" customHeight="1" thickTop="1" thickBot="1" x14ac:dyDescent="0.25">
      <c r="A1" s="124" t="s">
        <v>92</v>
      </c>
      <c r="B1" s="125"/>
      <c r="C1" s="126" t="s">
        <v>93</v>
      </c>
      <c r="D1" s="127" t="s">
        <v>94</v>
      </c>
      <c r="E1" s="128" t="s">
        <v>95</v>
      </c>
      <c r="F1" s="129"/>
      <c r="G1" s="130" t="s">
        <v>96</v>
      </c>
      <c r="H1" s="131"/>
      <c r="I1" s="131"/>
      <c r="J1" s="131"/>
      <c r="K1" s="132" t="str">
        <f>'[1]Krycí list SR'!H1</f>
        <v>SRP/2018/06/01</v>
      </c>
      <c r="N1" s="133"/>
    </row>
    <row r="2" spans="1:15" ht="42.75" customHeight="1" x14ac:dyDescent="0.2">
      <c r="A2" s="134" t="s">
        <v>97</v>
      </c>
      <c r="B2" s="135"/>
      <c r="C2" s="136" t="str">
        <f>IF('[1]Krycí list SR'!B2="","",'[1]Krycí list SR'!B2)</f>
        <v>Modernizace trati Brno - Přerov, 2. stavba Blažovice – Vyškov</v>
      </c>
      <c r="D2" s="137" t="s">
        <v>98</v>
      </c>
      <c r="E2" s="138"/>
      <c r="F2" s="139"/>
      <c r="G2" s="140" t="s">
        <v>99</v>
      </c>
      <c r="H2" s="141"/>
      <c r="I2" s="140" t="s">
        <v>100</v>
      </c>
      <c r="J2" s="141"/>
      <c r="K2" s="142" t="s">
        <v>101</v>
      </c>
      <c r="L2" s="143"/>
      <c r="N2" s="133"/>
    </row>
    <row r="3" spans="1:15" ht="36" customHeight="1" x14ac:dyDescent="0.2">
      <c r="A3" s="144"/>
      <c r="B3" s="145"/>
      <c r="C3" s="136"/>
      <c r="D3" s="146">
        <f>SUMIF(D12:D1200,"SŽDC",G12:G1200)</f>
        <v>16783116647.540009</v>
      </c>
      <c r="E3" s="138"/>
      <c r="F3" s="139"/>
      <c r="G3" s="147" t="s">
        <v>102</v>
      </c>
      <c r="H3" s="148"/>
      <c r="I3" s="147" t="s">
        <v>103</v>
      </c>
      <c r="J3" s="148"/>
      <c r="K3" s="149" t="s">
        <v>104</v>
      </c>
      <c r="N3" s="133"/>
    </row>
    <row r="4" spans="1:15" ht="39.75" customHeight="1" x14ac:dyDescent="0.2">
      <c r="A4" s="150" t="s">
        <v>105</v>
      </c>
      <c r="B4" s="151" t="str">
        <f>IF('[1]Krycí list SR'!$B$3="","",'[1]Krycí list SR'!$B$3)</f>
        <v>500 352 0003</v>
      </c>
      <c r="C4" s="152"/>
      <c r="D4" s="137" t="s">
        <v>106</v>
      </c>
      <c r="E4" s="153" t="s">
        <v>107</v>
      </c>
      <c r="F4" s="154" t="s">
        <v>108</v>
      </c>
      <c r="G4" s="155" t="s">
        <v>109</v>
      </c>
      <c r="H4" s="156" t="s">
        <v>110</v>
      </c>
      <c r="I4" s="155" t="s">
        <v>111</v>
      </c>
      <c r="J4" s="156" t="s">
        <v>110</v>
      </c>
      <c r="K4" s="149"/>
      <c r="N4" s="133"/>
    </row>
    <row r="5" spans="1:15" ht="30" customHeight="1" x14ac:dyDescent="0.2">
      <c r="A5" s="157" t="s">
        <v>112</v>
      </c>
      <c r="B5" s="151" t="str">
        <f>IF('[1]Krycí list SR'!D3="","",'[1]Krycí list SR'!D3)</f>
        <v>S 621500587</v>
      </c>
      <c r="C5" s="152"/>
      <c r="D5" s="146">
        <f>SUMIF(D12:D1200,"SŽDC",I12:I1200)</f>
        <v>0</v>
      </c>
      <c r="E5" s="158" t="s">
        <v>113</v>
      </c>
      <c r="F5" s="159" t="s">
        <v>114</v>
      </c>
      <c r="G5" s="160"/>
      <c r="H5" s="161"/>
      <c r="I5" s="160"/>
      <c r="J5" s="161"/>
      <c r="K5" s="162" t="s">
        <v>115</v>
      </c>
      <c r="N5" s="133"/>
    </row>
    <row r="6" spans="1:15" ht="42" customHeight="1" x14ac:dyDescent="0.2">
      <c r="A6" s="163" t="s">
        <v>116</v>
      </c>
      <c r="B6" s="164" t="str">
        <f>'[1]Krycí list SR'!B4:D4</f>
        <v>Správa železniční dopravní cesty, státní organizace</v>
      </c>
      <c r="C6" s="165"/>
      <c r="D6" s="137" t="s">
        <v>117</v>
      </c>
      <c r="E6" s="166"/>
      <c r="F6" s="167"/>
      <c r="G6" s="160"/>
      <c r="H6" s="168" t="s">
        <v>118</v>
      </c>
      <c r="I6" s="160"/>
      <c r="J6" s="168" t="s">
        <v>118</v>
      </c>
      <c r="K6" s="169">
        <v>0.1</v>
      </c>
      <c r="N6" s="133"/>
    </row>
    <row r="7" spans="1:15" s="173" customFormat="1" ht="32.25" customHeight="1" x14ac:dyDescent="0.2">
      <c r="A7" s="157" t="s">
        <v>119</v>
      </c>
      <c r="B7" s="164" t="str">
        <f>IF('[1]Krycí list SR'!B5:D5="","",'[1]Krycí list SR'!B5:D5)</f>
        <v>Stavební správa východ, Nerudova 773/1  772 58 Olomouc</v>
      </c>
      <c r="C7" s="165"/>
      <c r="D7" s="146">
        <f>G8-D3</f>
        <v>1476201433.8500023</v>
      </c>
      <c r="E7" s="166"/>
      <c r="F7" s="167"/>
      <c r="G7" s="170" t="s">
        <v>120</v>
      </c>
      <c r="H7" s="171">
        <f>SUM(H12:H1200)</f>
        <v>18259318081.390011</v>
      </c>
      <c r="I7" s="170" t="s">
        <v>121</v>
      </c>
      <c r="J7" s="171">
        <f>SUM(J12:J1200)</f>
        <v>0</v>
      </c>
      <c r="K7" s="172" t="s">
        <v>120</v>
      </c>
    </row>
    <row r="8" spans="1:15" ht="42.75" customHeight="1" x14ac:dyDescent="0.2">
      <c r="A8" s="174" t="s">
        <v>122</v>
      </c>
      <c r="B8" s="175">
        <f>'[1]Krycí list SR'!F4</f>
        <v>2020</v>
      </c>
      <c r="C8" s="176" t="str">
        <f>IF('[1]Krycí list SR'!E3="","",'[1]Krycí list SR'!E3)</f>
        <v>Stádium 2</v>
      </c>
      <c r="D8" s="137" t="s">
        <v>123</v>
      </c>
      <c r="E8" s="177" t="s">
        <v>124</v>
      </c>
      <c r="F8" s="178" t="s">
        <v>124</v>
      </c>
      <c r="G8" s="179">
        <f>SUM(G12:G1200)</f>
        <v>18259318081.390011</v>
      </c>
      <c r="H8" s="168" t="s">
        <v>125</v>
      </c>
      <c r="I8" s="180">
        <f>SUM(I12:I1200)</f>
        <v>0</v>
      </c>
      <c r="J8" s="168" t="s">
        <v>125</v>
      </c>
      <c r="K8" s="181">
        <f>SUM(K12:K8376)</f>
        <v>1825931808.1389997</v>
      </c>
      <c r="N8" s="133"/>
    </row>
    <row r="9" spans="1:15" ht="36.75" customHeight="1" thickBot="1" x14ac:dyDescent="0.25">
      <c r="A9" s="182" t="s">
        <v>126</v>
      </c>
      <c r="B9" s="183" t="s">
        <v>127</v>
      </c>
      <c r="C9" s="184" t="s">
        <v>128</v>
      </c>
      <c r="D9" s="185">
        <f>I8-D5</f>
        <v>0</v>
      </c>
      <c r="E9" s="186">
        <f>IF(MIN(E12:E1200)=0,"",MIN(E12:E1200))</f>
        <v>45931</v>
      </c>
      <c r="F9" s="187">
        <f>IF(MAX(F12:F1200)=0,"",MAX(F12:F1200))</f>
        <v>48121</v>
      </c>
      <c r="G9" s="188"/>
      <c r="H9" s="189">
        <f>G8-H7</f>
        <v>0</v>
      </c>
      <c r="I9" s="190"/>
      <c r="J9" s="189">
        <f>I8-J7</f>
        <v>0</v>
      </c>
      <c r="K9" s="191"/>
      <c r="L9" s="192" t="s">
        <v>129</v>
      </c>
      <c r="N9" s="133"/>
    </row>
    <row r="10" spans="1:15" s="173" customFormat="1" ht="16.5" customHeight="1" thickTop="1" thickBot="1" x14ac:dyDescent="0.25">
      <c r="A10" s="193" t="s">
        <v>130</v>
      </c>
      <c r="B10" s="194" t="str">
        <f>C2</f>
        <v>Modernizace trati Brno - Přerov, 2. stavba Blažovice – Vyškov</v>
      </c>
      <c r="C10" s="194"/>
      <c r="D10" s="194"/>
      <c r="E10" s="194"/>
      <c r="F10" s="194"/>
      <c r="G10" s="194"/>
      <c r="H10" s="194"/>
      <c r="I10" s="194"/>
      <c r="J10" s="195" t="str">
        <f>A4</f>
        <v>ISPROFIN:</v>
      </c>
      <c r="K10" s="196" t="str">
        <f>B4</f>
        <v>500 352 0003</v>
      </c>
      <c r="L10" s="197"/>
    </row>
    <row r="11" spans="1:15" s="208" customFormat="1" ht="16.5" customHeight="1" thickTop="1" x14ac:dyDescent="0.2">
      <c r="A11" s="198" t="s">
        <v>131</v>
      </c>
      <c r="B11" s="199" t="s">
        <v>127</v>
      </c>
      <c r="C11" s="200" t="s">
        <v>128</v>
      </c>
      <c r="D11" s="201" t="s">
        <v>132</v>
      </c>
      <c r="E11" s="202" t="s">
        <v>133</v>
      </c>
      <c r="F11" s="203" t="s">
        <v>134</v>
      </c>
      <c r="G11" s="204" t="s">
        <v>135</v>
      </c>
      <c r="H11" s="205" t="s">
        <v>136</v>
      </c>
      <c r="I11" s="204" t="s">
        <v>137</v>
      </c>
      <c r="J11" s="205" t="s">
        <v>136</v>
      </c>
      <c r="K11" s="206" t="s">
        <v>138</v>
      </c>
      <c r="L11" s="207"/>
      <c r="N11" s="209" t="s">
        <v>139</v>
      </c>
    </row>
    <row r="12" spans="1:15" s="221" customFormat="1" ht="15.75" customHeight="1" x14ac:dyDescent="0.2">
      <c r="A12" s="210"/>
      <c r="B12" s="211"/>
      <c r="C12" s="212"/>
      <c r="D12" s="213" t="str">
        <f>IF(N12&gt;0,"Chyba v označení","")</f>
        <v/>
      </c>
      <c r="E12" s="214"/>
      <c r="F12" s="215"/>
      <c r="G12" s="216"/>
      <c r="H12" s="217"/>
      <c r="I12" s="216"/>
      <c r="J12" s="217"/>
      <c r="K12" s="218"/>
      <c r="L12" s="207"/>
      <c r="M12" s="219"/>
      <c r="N12" s="220">
        <f>SUM(N13:N1200)</f>
        <v>0</v>
      </c>
    </row>
    <row r="13" spans="1:15" s="221" customFormat="1" ht="16.5" customHeight="1" x14ac:dyDescent="0.2">
      <c r="A13" s="222"/>
      <c r="B13" s="223"/>
      <c r="C13" s="224"/>
      <c r="D13" s="225"/>
      <c r="E13" s="226"/>
      <c r="F13" s="227"/>
      <c r="G13" s="228"/>
      <c r="H13" s="229"/>
      <c r="I13" s="228"/>
      <c r="J13" s="229"/>
      <c r="K13" s="218">
        <f t="shared" ref="K13:K76" si="0">G13*$K$6</f>
        <v>0</v>
      </c>
      <c r="L13" s="207"/>
      <c r="M13" s="219"/>
      <c r="N13" s="230">
        <f>IF(D13="SŽDC",0,IF(D13="Ostatní",0,IF(D13="",0,1)))</f>
        <v>0</v>
      </c>
    </row>
    <row r="14" spans="1:15" s="221" customFormat="1" ht="16.5" customHeight="1" x14ac:dyDescent="0.2">
      <c r="A14" s="222"/>
      <c r="B14" s="223"/>
      <c r="C14" s="224" t="s">
        <v>140</v>
      </c>
      <c r="D14" s="230"/>
      <c r="E14" s="226"/>
      <c r="F14" s="227"/>
      <c r="G14" s="228"/>
      <c r="H14" s="229"/>
      <c r="I14" s="228"/>
      <c r="J14" s="229"/>
      <c r="K14" s="218">
        <f t="shared" si="0"/>
        <v>0</v>
      </c>
      <c r="L14" s="207"/>
      <c r="N14" s="230">
        <f t="shared" ref="N14:N77" si="1">IF(D14="SŽDC",0,IF(D14="Ostatní",0,IF(D14="",0,1)))</f>
        <v>0</v>
      </c>
    </row>
    <row r="15" spans="1:15" s="221" customFormat="1" x14ac:dyDescent="0.2">
      <c r="A15" s="222" t="s">
        <v>141</v>
      </c>
      <c r="B15" s="223" t="s">
        <v>142</v>
      </c>
      <c r="C15" s="224" t="s">
        <v>143</v>
      </c>
      <c r="D15" s="230" t="s">
        <v>144</v>
      </c>
      <c r="E15" s="226">
        <v>47392</v>
      </c>
      <c r="F15" s="227">
        <v>48121</v>
      </c>
      <c r="G15" s="228">
        <v>10639494.83</v>
      </c>
      <c r="H15" s="229">
        <f>G15</f>
        <v>10639494.83</v>
      </c>
      <c r="I15" s="228"/>
      <c r="J15" s="229"/>
      <c r="K15" s="218">
        <f t="shared" si="0"/>
        <v>1063949.483</v>
      </c>
      <c r="L15" s="207"/>
      <c r="M15" s="219"/>
      <c r="N15" s="230">
        <f t="shared" si="1"/>
        <v>0</v>
      </c>
      <c r="O15" s="231"/>
    </row>
    <row r="16" spans="1:15" s="221" customFormat="1" ht="16.5" customHeight="1" x14ac:dyDescent="0.2">
      <c r="A16" s="222" t="s">
        <v>145</v>
      </c>
      <c r="B16" s="223" t="s">
        <v>146</v>
      </c>
      <c r="C16" s="224" t="s">
        <v>147</v>
      </c>
      <c r="D16" s="230" t="s">
        <v>144</v>
      </c>
      <c r="E16" s="226">
        <v>47392</v>
      </c>
      <c r="F16" s="227">
        <v>48121</v>
      </c>
      <c r="G16" s="228">
        <v>16155231.98</v>
      </c>
      <c r="H16" s="229">
        <f t="shared" ref="H16:H79" si="2">G16</f>
        <v>16155231.98</v>
      </c>
      <c r="I16" s="228"/>
      <c r="J16" s="229"/>
      <c r="K16" s="218">
        <f t="shared" si="0"/>
        <v>1615523.1980000001</v>
      </c>
      <c r="L16" s="207"/>
      <c r="N16" s="230">
        <f t="shared" si="1"/>
        <v>0</v>
      </c>
    </row>
    <row r="17" spans="1:17" s="221" customFormat="1" x14ac:dyDescent="0.2">
      <c r="A17" s="222" t="s">
        <v>145</v>
      </c>
      <c r="B17" s="223" t="s">
        <v>148</v>
      </c>
      <c r="C17" s="224" t="s">
        <v>149</v>
      </c>
      <c r="D17" s="230" t="s">
        <v>144</v>
      </c>
      <c r="E17" s="226">
        <v>47392</v>
      </c>
      <c r="F17" s="227">
        <v>48121</v>
      </c>
      <c r="G17" s="228">
        <v>3534614.58</v>
      </c>
      <c r="H17" s="229">
        <f t="shared" si="2"/>
        <v>3534614.58</v>
      </c>
      <c r="I17" s="228"/>
      <c r="J17" s="229"/>
      <c r="K17" s="218">
        <f t="shared" si="0"/>
        <v>353461.45800000004</v>
      </c>
      <c r="L17" s="207"/>
      <c r="N17" s="230">
        <f t="shared" si="1"/>
        <v>0</v>
      </c>
      <c r="O17" s="231"/>
      <c r="P17" s="231"/>
      <c r="Q17" s="231"/>
    </row>
    <row r="18" spans="1:17" s="221" customFormat="1" x14ac:dyDescent="0.2">
      <c r="A18" s="222" t="s">
        <v>141</v>
      </c>
      <c r="B18" s="223" t="s">
        <v>150</v>
      </c>
      <c r="C18" s="224" t="s">
        <v>151</v>
      </c>
      <c r="D18" s="230" t="s">
        <v>144</v>
      </c>
      <c r="E18" s="226">
        <v>47392</v>
      </c>
      <c r="F18" s="227">
        <v>48121</v>
      </c>
      <c r="G18" s="228">
        <v>188080309.30000001</v>
      </c>
      <c r="H18" s="229">
        <f t="shared" si="2"/>
        <v>188080309.30000001</v>
      </c>
      <c r="I18" s="228"/>
      <c r="J18" s="229"/>
      <c r="K18" s="218">
        <f t="shared" si="0"/>
        <v>18808030.930000003</v>
      </c>
      <c r="L18" s="207"/>
      <c r="N18" s="230">
        <f t="shared" si="1"/>
        <v>0</v>
      </c>
      <c r="O18" s="231"/>
      <c r="P18" s="231"/>
      <c r="Q18" s="231"/>
    </row>
    <row r="19" spans="1:17" s="221" customFormat="1" x14ac:dyDescent="0.2">
      <c r="A19" s="222" t="s">
        <v>141</v>
      </c>
      <c r="B19" s="223" t="s">
        <v>152</v>
      </c>
      <c r="C19" s="224" t="s">
        <v>153</v>
      </c>
      <c r="D19" s="230" t="s">
        <v>154</v>
      </c>
      <c r="E19" s="226">
        <v>45931</v>
      </c>
      <c r="F19" s="227">
        <v>48121</v>
      </c>
      <c r="G19" s="228">
        <v>8142396.4699999997</v>
      </c>
      <c r="H19" s="229">
        <f t="shared" si="2"/>
        <v>8142396.4699999997</v>
      </c>
      <c r="I19" s="228"/>
      <c r="J19" s="229"/>
      <c r="K19" s="218">
        <f t="shared" si="0"/>
        <v>814239.647</v>
      </c>
      <c r="L19" s="207"/>
      <c r="N19" s="230">
        <f t="shared" si="1"/>
        <v>0</v>
      </c>
      <c r="O19" s="231"/>
      <c r="P19" s="231"/>
    </row>
    <row r="20" spans="1:17" s="221" customFormat="1" x14ac:dyDescent="0.2">
      <c r="A20" s="222" t="s">
        <v>145</v>
      </c>
      <c r="B20" s="223" t="s">
        <v>155</v>
      </c>
      <c r="C20" s="224" t="s">
        <v>156</v>
      </c>
      <c r="D20" s="230" t="s">
        <v>144</v>
      </c>
      <c r="E20" s="226">
        <v>47392</v>
      </c>
      <c r="F20" s="227">
        <v>48121</v>
      </c>
      <c r="G20" s="228">
        <v>176172870.75</v>
      </c>
      <c r="H20" s="229">
        <f t="shared" si="2"/>
        <v>176172870.75</v>
      </c>
      <c r="I20" s="228"/>
      <c r="J20" s="229"/>
      <c r="K20" s="218">
        <f t="shared" si="0"/>
        <v>17617287.074999999</v>
      </c>
      <c r="L20" s="207"/>
      <c r="N20" s="230">
        <f t="shared" si="1"/>
        <v>0</v>
      </c>
      <c r="O20" s="231"/>
      <c r="P20" s="231"/>
    </row>
    <row r="21" spans="1:17" s="221" customFormat="1" x14ac:dyDescent="0.2">
      <c r="A21" s="222" t="s">
        <v>145</v>
      </c>
      <c r="B21" s="223" t="s">
        <v>157</v>
      </c>
      <c r="C21" s="224" t="s">
        <v>158</v>
      </c>
      <c r="D21" s="230" t="s">
        <v>154</v>
      </c>
      <c r="E21" s="226">
        <v>45931</v>
      </c>
      <c r="F21" s="227">
        <v>48121</v>
      </c>
      <c r="G21" s="228">
        <v>26460778.149999999</v>
      </c>
      <c r="H21" s="229">
        <f t="shared" si="2"/>
        <v>26460778.149999999</v>
      </c>
      <c r="I21" s="228"/>
      <c r="J21" s="229"/>
      <c r="K21" s="218">
        <f t="shared" si="0"/>
        <v>2646077.8149999999</v>
      </c>
      <c r="L21" s="207"/>
      <c r="N21" s="230">
        <f t="shared" si="1"/>
        <v>0</v>
      </c>
      <c r="O21" s="231"/>
      <c r="P21" s="231"/>
    </row>
    <row r="22" spans="1:17" s="221" customFormat="1" x14ac:dyDescent="0.2">
      <c r="A22" s="222"/>
      <c r="B22" s="223"/>
      <c r="C22" s="224"/>
      <c r="D22" s="230"/>
      <c r="E22" s="226"/>
      <c r="F22" s="227"/>
      <c r="G22" s="228">
        <v>0</v>
      </c>
      <c r="H22" s="229">
        <f t="shared" si="2"/>
        <v>0</v>
      </c>
      <c r="I22" s="228"/>
      <c r="J22" s="229"/>
      <c r="K22" s="218">
        <f t="shared" si="0"/>
        <v>0</v>
      </c>
      <c r="L22" s="207"/>
      <c r="N22" s="230">
        <f t="shared" si="1"/>
        <v>0</v>
      </c>
      <c r="O22" s="231"/>
      <c r="P22" s="231"/>
    </row>
    <row r="23" spans="1:17" s="221" customFormat="1" x14ac:dyDescent="0.2">
      <c r="A23" s="222" t="s">
        <v>141</v>
      </c>
      <c r="B23" s="223" t="s">
        <v>159</v>
      </c>
      <c r="C23" s="224" t="s">
        <v>160</v>
      </c>
      <c r="D23" s="230" t="s">
        <v>144</v>
      </c>
      <c r="E23" s="226">
        <v>45931</v>
      </c>
      <c r="F23" s="227">
        <v>48121</v>
      </c>
      <c r="G23" s="228">
        <v>194837031.81</v>
      </c>
      <c r="H23" s="229">
        <f t="shared" si="2"/>
        <v>194837031.81</v>
      </c>
      <c r="I23" s="228"/>
      <c r="J23" s="229"/>
      <c r="K23" s="218">
        <f t="shared" si="0"/>
        <v>19483703.181000002</v>
      </c>
      <c r="L23" s="207"/>
      <c r="N23" s="230">
        <f t="shared" si="1"/>
        <v>0</v>
      </c>
      <c r="O23" s="231"/>
      <c r="P23" s="231"/>
    </row>
    <row r="24" spans="1:17" s="221" customFormat="1" x14ac:dyDescent="0.2">
      <c r="A24" s="222" t="s">
        <v>145</v>
      </c>
      <c r="B24" s="223" t="s">
        <v>161</v>
      </c>
      <c r="C24" s="224" t="s">
        <v>162</v>
      </c>
      <c r="D24" s="230" t="s">
        <v>144</v>
      </c>
      <c r="E24" s="226">
        <v>45931</v>
      </c>
      <c r="F24" s="227">
        <v>48121</v>
      </c>
      <c r="G24" s="228">
        <v>112586949.84999999</v>
      </c>
      <c r="H24" s="229">
        <f t="shared" si="2"/>
        <v>112586949.84999999</v>
      </c>
      <c r="I24" s="228"/>
      <c r="J24" s="229"/>
      <c r="K24" s="218">
        <f t="shared" si="0"/>
        <v>11258694.984999999</v>
      </c>
      <c r="L24" s="207"/>
      <c r="N24" s="230">
        <f t="shared" si="1"/>
        <v>0</v>
      </c>
      <c r="O24" s="231"/>
      <c r="P24" s="231"/>
    </row>
    <row r="25" spans="1:17" s="221" customFormat="1" x14ac:dyDescent="0.2">
      <c r="A25" s="222"/>
      <c r="B25" s="223"/>
      <c r="C25" s="224"/>
      <c r="D25" s="230"/>
      <c r="E25" s="226"/>
      <c r="F25" s="227"/>
      <c r="G25" s="228">
        <v>0</v>
      </c>
      <c r="H25" s="229">
        <f t="shared" si="2"/>
        <v>0</v>
      </c>
      <c r="I25" s="228"/>
      <c r="J25" s="229"/>
      <c r="K25" s="218">
        <f t="shared" si="0"/>
        <v>0</v>
      </c>
      <c r="L25" s="207"/>
      <c r="N25" s="230">
        <f t="shared" si="1"/>
        <v>0</v>
      </c>
      <c r="O25" s="231"/>
      <c r="P25" s="231"/>
    </row>
    <row r="26" spans="1:17" s="221" customFormat="1" x14ac:dyDescent="0.2">
      <c r="A26" s="222" t="s">
        <v>141</v>
      </c>
      <c r="B26" s="223" t="s">
        <v>163</v>
      </c>
      <c r="C26" s="224" t="s">
        <v>164</v>
      </c>
      <c r="D26" s="230" t="s">
        <v>144</v>
      </c>
      <c r="E26" s="226">
        <v>47392</v>
      </c>
      <c r="F26" s="227">
        <v>48121</v>
      </c>
      <c r="G26" s="228">
        <v>91008358.590000004</v>
      </c>
      <c r="H26" s="229">
        <f t="shared" si="2"/>
        <v>91008358.590000004</v>
      </c>
      <c r="I26" s="228"/>
      <c r="J26" s="229"/>
      <c r="K26" s="218">
        <f t="shared" si="0"/>
        <v>9100835.8590000011</v>
      </c>
      <c r="L26" s="207"/>
      <c r="N26" s="230">
        <f t="shared" si="1"/>
        <v>0</v>
      </c>
      <c r="O26" s="231"/>
      <c r="P26" s="231"/>
    </row>
    <row r="27" spans="1:17" s="221" customFormat="1" x14ac:dyDescent="0.2">
      <c r="A27" s="222" t="s">
        <v>145</v>
      </c>
      <c r="B27" s="223" t="s">
        <v>165</v>
      </c>
      <c r="C27" s="224" t="s">
        <v>166</v>
      </c>
      <c r="D27" s="230" t="s">
        <v>144</v>
      </c>
      <c r="E27" s="226">
        <v>47392</v>
      </c>
      <c r="F27" s="227">
        <v>48121</v>
      </c>
      <c r="G27" s="228">
        <v>218587758.78</v>
      </c>
      <c r="H27" s="229">
        <f t="shared" si="2"/>
        <v>218587758.78</v>
      </c>
      <c r="I27" s="228"/>
      <c r="J27" s="229"/>
      <c r="K27" s="218">
        <f t="shared" si="0"/>
        <v>21858775.878000002</v>
      </c>
      <c r="L27" s="207"/>
      <c r="N27" s="230">
        <f t="shared" si="1"/>
        <v>0</v>
      </c>
      <c r="O27" s="231"/>
      <c r="P27" s="231"/>
    </row>
    <row r="28" spans="1:17" s="221" customFormat="1" x14ac:dyDescent="0.2">
      <c r="A28" s="222"/>
      <c r="B28" s="223"/>
      <c r="C28" s="224"/>
      <c r="D28" s="230"/>
      <c r="E28" s="226"/>
      <c r="F28" s="227"/>
      <c r="G28" s="228">
        <v>0</v>
      </c>
      <c r="H28" s="229">
        <f t="shared" si="2"/>
        <v>0</v>
      </c>
      <c r="I28" s="228"/>
      <c r="J28" s="229"/>
      <c r="K28" s="218">
        <f t="shared" si="0"/>
        <v>0</v>
      </c>
      <c r="L28" s="207"/>
      <c r="N28" s="230">
        <f t="shared" si="1"/>
        <v>0</v>
      </c>
      <c r="O28" s="231"/>
      <c r="P28" s="231"/>
    </row>
    <row r="29" spans="1:17" s="221" customFormat="1" x14ac:dyDescent="0.2">
      <c r="A29" s="222" t="s">
        <v>141</v>
      </c>
      <c r="B29" s="223" t="s">
        <v>167</v>
      </c>
      <c r="C29" s="224" t="s">
        <v>168</v>
      </c>
      <c r="D29" s="230" t="s">
        <v>144</v>
      </c>
      <c r="E29" s="226">
        <v>45931</v>
      </c>
      <c r="F29" s="227">
        <v>48121</v>
      </c>
      <c r="G29" s="228">
        <v>269438284.48000002</v>
      </c>
      <c r="H29" s="229">
        <f t="shared" si="2"/>
        <v>269438284.48000002</v>
      </c>
      <c r="I29" s="228"/>
      <c r="J29" s="229"/>
      <c r="K29" s="218">
        <f t="shared" si="0"/>
        <v>26943828.448000003</v>
      </c>
      <c r="L29" s="207"/>
      <c r="N29" s="230">
        <f t="shared" si="1"/>
        <v>0</v>
      </c>
      <c r="O29" s="231"/>
      <c r="P29" s="231"/>
    </row>
    <row r="30" spans="1:17" s="221" customFormat="1" x14ac:dyDescent="0.2">
      <c r="A30" s="222" t="s">
        <v>145</v>
      </c>
      <c r="B30" s="223" t="s">
        <v>169</v>
      </c>
      <c r="C30" s="224" t="s">
        <v>170</v>
      </c>
      <c r="D30" s="230" t="s">
        <v>144</v>
      </c>
      <c r="E30" s="226">
        <v>45931</v>
      </c>
      <c r="F30" s="227">
        <v>48121</v>
      </c>
      <c r="G30" s="228">
        <v>129853786.03</v>
      </c>
      <c r="H30" s="229">
        <f t="shared" si="2"/>
        <v>129853786.03</v>
      </c>
      <c r="I30" s="228"/>
      <c r="J30" s="229"/>
      <c r="K30" s="218">
        <f t="shared" si="0"/>
        <v>12985378.603</v>
      </c>
      <c r="L30" s="207"/>
      <c r="N30" s="230">
        <f t="shared" si="1"/>
        <v>0</v>
      </c>
      <c r="O30" s="231"/>
      <c r="P30" s="231"/>
    </row>
    <row r="31" spans="1:17" s="221" customFormat="1" x14ac:dyDescent="0.2">
      <c r="A31" s="222" t="s">
        <v>145</v>
      </c>
      <c r="B31" s="223" t="s">
        <v>171</v>
      </c>
      <c r="C31" s="224" t="s">
        <v>172</v>
      </c>
      <c r="D31" s="230" t="s">
        <v>144</v>
      </c>
      <c r="E31" s="226">
        <v>45931</v>
      </c>
      <c r="F31" s="227">
        <v>48121</v>
      </c>
      <c r="G31" s="228">
        <v>2673540.88</v>
      </c>
      <c r="H31" s="229">
        <f t="shared" si="2"/>
        <v>2673540.88</v>
      </c>
      <c r="I31" s="228"/>
      <c r="J31" s="229"/>
      <c r="K31" s="218">
        <f t="shared" si="0"/>
        <v>267354.08799999999</v>
      </c>
      <c r="L31" s="207"/>
      <c r="N31" s="230">
        <f t="shared" si="1"/>
        <v>0</v>
      </c>
      <c r="O31" s="231"/>
      <c r="P31" s="231"/>
    </row>
    <row r="32" spans="1:17" s="221" customFormat="1" x14ac:dyDescent="0.2">
      <c r="A32" s="222"/>
      <c r="B32" s="223"/>
      <c r="C32" s="224"/>
      <c r="D32" s="230"/>
      <c r="E32" s="226"/>
      <c r="F32" s="227"/>
      <c r="G32" s="228">
        <v>0</v>
      </c>
      <c r="H32" s="229">
        <f t="shared" si="2"/>
        <v>0</v>
      </c>
      <c r="I32" s="228"/>
      <c r="J32" s="229"/>
      <c r="K32" s="218">
        <f t="shared" si="0"/>
        <v>0</v>
      </c>
      <c r="L32" s="207"/>
      <c r="N32" s="230">
        <f t="shared" si="1"/>
        <v>0</v>
      </c>
      <c r="O32" s="231"/>
      <c r="P32" s="231"/>
    </row>
    <row r="33" spans="1:16" s="221" customFormat="1" x14ac:dyDescent="0.2">
      <c r="A33" s="222" t="s">
        <v>141</v>
      </c>
      <c r="B33" s="223" t="s">
        <v>173</v>
      </c>
      <c r="C33" s="224" t="s">
        <v>174</v>
      </c>
      <c r="D33" s="230" t="s">
        <v>144</v>
      </c>
      <c r="E33" s="226">
        <v>45931</v>
      </c>
      <c r="F33" s="227">
        <v>48121</v>
      </c>
      <c r="G33" s="228">
        <v>78287920.25</v>
      </c>
      <c r="H33" s="229">
        <f t="shared" si="2"/>
        <v>78287920.25</v>
      </c>
      <c r="I33" s="228"/>
      <c r="J33" s="229"/>
      <c r="K33" s="218">
        <f t="shared" si="0"/>
        <v>7828792.0250000004</v>
      </c>
      <c r="L33" s="207"/>
      <c r="N33" s="230">
        <f t="shared" si="1"/>
        <v>0</v>
      </c>
      <c r="O33" s="231"/>
      <c r="P33" s="231"/>
    </row>
    <row r="34" spans="1:16" s="221" customFormat="1" x14ac:dyDescent="0.2">
      <c r="A34" s="222" t="s">
        <v>145</v>
      </c>
      <c r="B34" s="223" t="s">
        <v>175</v>
      </c>
      <c r="C34" s="224" t="s">
        <v>176</v>
      </c>
      <c r="D34" s="230" t="s">
        <v>144</v>
      </c>
      <c r="E34" s="226">
        <v>45931</v>
      </c>
      <c r="F34" s="227">
        <v>48121</v>
      </c>
      <c r="G34" s="228">
        <v>41671429.979999997</v>
      </c>
      <c r="H34" s="229">
        <f t="shared" si="2"/>
        <v>41671429.979999997</v>
      </c>
      <c r="I34" s="228"/>
      <c r="J34" s="229"/>
      <c r="K34" s="218">
        <f t="shared" si="0"/>
        <v>4167142.9979999997</v>
      </c>
      <c r="L34" s="207"/>
      <c r="N34" s="230">
        <f t="shared" si="1"/>
        <v>0</v>
      </c>
      <c r="O34" s="231"/>
      <c r="P34" s="231"/>
    </row>
    <row r="35" spans="1:16" s="221" customFormat="1" ht="16.5" customHeight="1" x14ac:dyDescent="0.2">
      <c r="A35" s="222" t="s">
        <v>145</v>
      </c>
      <c r="B35" s="223" t="s">
        <v>177</v>
      </c>
      <c r="C35" s="224" t="s">
        <v>178</v>
      </c>
      <c r="D35" s="230" t="s">
        <v>144</v>
      </c>
      <c r="E35" s="226">
        <v>45931</v>
      </c>
      <c r="F35" s="227">
        <v>48121</v>
      </c>
      <c r="G35" s="228">
        <v>8923116.1999999993</v>
      </c>
      <c r="H35" s="229">
        <f t="shared" si="2"/>
        <v>8923116.1999999993</v>
      </c>
      <c r="I35" s="228"/>
      <c r="J35" s="229"/>
      <c r="K35" s="218">
        <f t="shared" si="0"/>
        <v>892311.62</v>
      </c>
      <c r="L35" s="207"/>
      <c r="N35" s="230">
        <f t="shared" si="1"/>
        <v>0</v>
      </c>
    </row>
    <row r="36" spans="1:16" s="221" customFormat="1" ht="16.5" customHeight="1" x14ac:dyDescent="0.2">
      <c r="A36" s="222" t="s">
        <v>145</v>
      </c>
      <c r="B36" s="223" t="s">
        <v>179</v>
      </c>
      <c r="C36" s="224" t="s">
        <v>180</v>
      </c>
      <c r="D36" s="230" t="s">
        <v>144</v>
      </c>
      <c r="E36" s="226">
        <v>45931</v>
      </c>
      <c r="F36" s="227">
        <v>48121</v>
      </c>
      <c r="G36" s="228">
        <v>690373.01</v>
      </c>
      <c r="H36" s="229">
        <f t="shared" si="2"/>
        <v>690373.01</v>
      </c>
      <c r="I36" s="228"/>
      <c r="J36" s="229"/>
      <c r="K36" s="218">
        <f t="shared" si="0"/>
        <v>69037.301000000007</v>
      </c>
      <c r="L36" s="207"/>
      <c r="N36" s="230">
        <f t="shared" si="1"/>
        <v>0</v>
      </c>
    </row>
    <row r="37" spans="1:16" s="221" customFormat="1" ht="16.5" customHeight="1" x14ac:dyDescent="0.2">
      <c r="A37" s="222"/>
      <c r="B37" s="223"/>
      <c r="C37" s="224"/>
      <c r="D37" s="230"/>
      <c r="E37" s="226"/>
      <c r="F37" s="227"/>
      <c r="G37" s="228">
        <v>0</v>
      </c>
      <c r="H37" s="229">
        <f t="shared" si="2"/>
        <v>0</v>
      </c>
      <c r="I37" s="228"/>
      <c r="J37" s="229"/>
      <c r="K37" s="218">
        <f t="shared" si="0"/>
        <v>0</v>
      </c>
      <c r="L37" s="207"/>
      <c r="N37" s="230">
        <f t="shared" si="1"/>
        <v>0</v>
      </c>
    </row>
    <row r="38" spans="1:16" s="221" customFormat="1" ht="16.5" customHeight="1" x14ac:dyDescent="0.2">
      <c r="A38" s="222" t="s">
        <v>141</v>
      </c>
      <c r="B38" s="223" t="s">
        <v>181</v>
      </c>
      <c r="C38" s="224" t="s">
        <v>182</v>
      </c>
      <c r="D38" s="230" t="s">
        <v>144</v>
      </c>
      <c r="E38" s="226">
        <v>45931</v>
      </c>
      <c r="F38" s="227">
        <v>48121</v>
      </c>
      <c r="G38" s="228">
        <v>158675652.09999999</v>
      </c>
      <c r="H38" s="229">
        <f t="shared" si="2"/>
        <v>158675652.09999999</v>
      </c>
      <c r="I38" s="228"/>
      <c r="J38" s="229"/>
      <c r="K38" s="218">
        <f t="shared" si="0"/>
        <v>15867565.210000001</v>
      </c>
      <c r="L38" s="207"/>
      <c r="N38" s="230">
        <f t="shared" si="1"/>
        <v>0</v>
      </c>
    </row>
    <row r="39" spans="1:16" s="221" customFormat="1" ht="16.5" customHeight="1" x14ac:dyDescent="0.2">
      <c r="A39" s="222" t="s">
        <v>141</v>
      </c>
      <c r="B39" s="223" t="s">
        <v>183</v>
      </c>
      <c r="C39" s="224" t="s">
        <v>184</v>
      </c>
      <c r="D39" s="230" t="s">
        <v>144</v>
      </c>
      <c r="E39" s="226">
        <v>45931</v>
      </c>
      <c r="F39" s="227">
        <v>48121</v>
      </c>
      <c r="G39" s="228">
        <v>329215870.70999998</v>
      </c>
      <c r="H39" s="229">
        <f t="shared" si="2"/>
        <v>329215870.70999998</v>
      </c>
      <c r="I39" s="228"/>
      <c r="J39" s="229"/>
      <c r="K39" s="218">
        <f t="shared" si="0"/>
        <v>32921587.070999999</v>
      </c>
      <c r="L39" s="207"/>
      <c r="N39" s="230">
        <f t="shared" si="1"/>
        <v>0</v>
      </c>
    </row>
    <row r="40" spans="1:16" s="221" customFormat="1" ht="16.5" customHeight="1" x14ac:dyDescent="0.2">
      <c r="A40" s="222" t="s">
        <v>145</v>
      </c>
      <c r="B40" s="223" t="s">
        <v>185</v>
      </c>
      <c r="C40" s="224" t="s">
        <v>186</v>
      </c>
      <c r="D40" s="230" t="s">
        <v>144</v>
      </c>
      <c r="E40" s="226">
        <v>45931</v>
      </c>
      <c r="F40" s="227">
        <v>48121</v>
      </c>
      <c r="G40" s="228">
        <v>211800367.30000001</v>
      </c>
      <c r="H40" s="229">
        <f t="shared" si="2"/>
        <v>211800367.30000001</v>
      </c>
      <c r="I40" s="228"/>
      <c r="J40" s="229"/>
      <c r="K40" s="218">
        <f t="shared" si="0"/>
        <v>21180036.730000004</v>
      </c>
      <c r="L40" s="207"/>
      <c r="N40" s="230">
        <f t="shared" si="1"/>
        <v>0</v>
      </c>
    </row>
    <row r="41" spans="1:16" s="221" customFormat="1" ht="16.5" customHeight="1" x14ac:dyDescent="0.2">
      <c r="A41" s="222" t="s">
        <v>145</v>
      </c>
      <c r="B41" s="223" t="s">
        <v>187</v>
      </c>
      <c r="C41" s="224" t="s">
        <v>188</v>
      </c>
      <c r="D41" s="230" t="s">
        <v>144</v>
      </c>
      <c r="E41" s="226">
        <v>45931</v>
      </c>
      <c r="F41" s="227">
        <v>48121</v>
      </c>
      <c r="G41" s="228">
        <v>5844265.2400000002</v>
      </c>
      <c r="H41" s="229">
        <f t="shared" si="2"/>
        <v>5844265.2400000002</v>
      </c>
      <c r="I41" s="228"/>
      <c r="J41" s="229"/>
      <c r="K41" s="218">
        <f t="shared" si="0"/>
        <v>584426.52400000009</v>
      </c>
      <c r="L41" s="207"/>
      <c r="N41" s="230">
        <f t="shared" si="1"/>
        <v>0</v>
      </c>
    </row>
    <row r="42" spans="1:16" s="221" customFormat="1" ht="16.5" customHeight="1" x14ac:dyDescent="0.2">
      <c r="A42" s="222" t="s">
        <v>145</v>
      </c>
      <c r="B42" s="223" t="s">
        <v>189</v>
      </c>
      <c r="C42" s="224" t="s">
        <v>190</v>
      </c>
      <c r="D42" s="230" t="s">
        <v>144</v>
      </c>
      <c r="E42" s="226">
        <v>45931</v>
      </c>
      <c r="F42" s="227">
        <v>48121</v>
      </c>
      <c r="G42" s="228">
        <v>3175634.68</v>
      </c>
      <c r="H42" s="229">
        <f t="shared" si="2"/>
        <v>3175634.68</v>
      </c>
      <c r="I42" s="228"/>
      <c r="J42" s="229"/>
      <c r="K42" s="218">
        <f t="shared" si="0"/>
        <v>317563.46800000005</v>
      </c>
      <c r="L42" s="207"/>
      <c r="N42" s="230">
        <f t="shared" si="1"/>
        <v>0</v>
      </c>
    </row>
    <row r="43" spans="1:16" s="221" customFormat="1" ht="16.5" customHeight="1" x14ac:dyDescent="0.2">
      <c r="A43" s="222"/>
      <c r="B43" s="223"/>
      <c r="C43" s="224"/>
      <c r="D43" s="230"/>
      <c r="E43" s="226"/>
      <c r="F43" s="227"/>
      <c r="G43" s="228">
        <v>0</v>
      </c>
      <c r="H43" s="229">
        <f t="shared" si="2"/>
        <v>0</v>
      </c>
      <c r="I43" s="228"/>
      <c r="J43" s="229"/>
      <c r="K43" s="218">
        <f t="shared" si="0"/>
        <v>0</v>
      </c>
      <c r="L43" s="207"/>
      <c r="N43" s="230">
        <f t="shared" si="1"/>
        <v>0</v>
      </c>
    </row>
    <row r="44" spans="1:16" s="221" customFormat="1" ht="16.5" customHeight="1" x14ac:dyDescent="0.2">
      <c r="A44" s="222" t="s">
        <v>141</v>
      </c>
      <c r="B44" s="223" t="s">
        <v>191</v>
      </c>
      <c r="C44" s="224" t="s">
        <v>192</v>
      </c>
      <c r="D44" s="230" t="s">
        <v>144</v>
      </c>
      <c r="E44" s="226">
        <v>46661</v>
      </c>
      <c r="F44" s="227">
        <v>48121</v>
      </c>
      <c r="G44" s="228">
        <v>372137121.70999998</v>
      </c>
      <c r="H44" s="229">
        <f t="shared" si="2"/>
        <v>372137121.70999998</v>
      </c>
      <c r="I44" s="228"/>
      <c r="J44" s="229"/>
      <c r="K44" s="218">
        <f t="shared" si="0"/>
        <v>37213712.170999996</v>
      </c>
      <c r="L44" s="207"/>
      <c r="N44" s="230">
        <f t="shared" si="1"/>
        <v>0</v>
      </c>
    </row>
    <row r="45" spans="1:16" s="221" customFormat="1" ht="16.5" customHeight="1" x14ac:dyDescent="0.2">
      <c r="A45" s="222" t="s">
        <v>145</v>
      </c>
      <c r="B45" s="223" t="s">
        <v>193</v>
      </c>
      <c r="C45" s="224" t="s">
        <v>194</v>
      </c>
      <c r="D45" s="230" t="s">
        <v>144</v>
      </c>
      <c r="E45" s="226">
        <v>46661</v>
      </c>
      <c r="F45" s="227">
        <v>48121</v>
      </c>
      <c r="G45" s="228">
        <v>218164742.44</v>
      </c>
      <c r="H45" s="229">
        <f t="shared" si="2"/>
        <v>218164742.44</v>
      </c>
      <c r="I45" s="228"/>
      <c r="J45" s="229"/>
      <c r="K45" s="218">
        <f t="shared" si="0"/>
        <v>21816474.244000003</v>
      </c>
      <c r="L45" s="207"/>
      <c r="N45" s="230">
        <f t="shared" si="1"/>
        <v>0</v>
      </c>
    </row>
    <row r="46" spans="1:16" s="221" customFormat="1" ht="16.5" customHeight="1" x14ac:dyDescent="0.2">
      <c r="A46" s="222" t="s">
        <v>145</v>
      </c>
      <c r="B46" s="223" t="s">
        <v>195</v>
      </c>
      <c r="C46" s="224" t="s">
        <v>196</v>
      </c>
      <c r="D46" s="230" t="s">
        <v>144</v>
      </c>
      <c r="E46" s="226">
        <v>46661</v>
      </c>
      <c r="F46" s="227">
        <v>48121</v>
      </c>
      <c r="G46" s="228">
        <v>6417554.4000000004</v>
      </c>
      <c r="H46" s="229">
        <f t="shared" si="2"/>
        <v>6417554.4000000004</v>
      </c>
      <c r="I46" s="228"/>
      <c r="J46" s="229"/>
      <c r="K46" s="218">
        <f t="shared" si="0"/>
        <v>641755.44000000006</v>
      </c>
      <c r="L46" s="207"/>
      <c r="N46" s="230">
        <f t="shared" si="1"/>
        <v>0</v>
      </c>
    </row>
    <row r="47" spans="1:16" s="221" customFormat="1" ht="16.5" customHeight="1" x14ac:dyDescent="0.2">
      <c r="A47" s="222"/>
      <c r="B47" s="223"/>
      <c r="C47" s="224"/>
      <c r="D47" s="230"/>
      <c r="E47" s="226"/>
      <c r="F47" s="227"/>
      <c r="G47" s="228">
        <v>0</v>
      </c>
      <c r="H47" s="229">
        <f t="shared" si="2"/>
        <v>0</v>
      </c>
      <c r="I47" s="228"/>
      <c r="J47" s="229"/>
      <c r="K47" s="218">
        <f t="shared" si="0"/>
        <v>0</v>
      </c>
      <c r="L47" s="207"/>
      <c r="N47" s="230">
        <f t="shared" si="1"/>
        <v>0</v>
      </c>
    </row>
    <row r="48" spans="1:16" s="221" customFormat="1" ht="16.5" customHeight="1" x14ac:dyDescent="0.2">
      <c r="A48" s="222" t="s">
        <v>141</v>
      </c>
      <c r="B48" s="223" t="s">
        <v>197</v>
      </c>
      <c r="C48" s="224" t="s">
        <v>198</v>
      </c>
      <c r="D48" s="230" t="s">
        <v>144</v>
      </c>
      <c r="E48" s="226">
        <v>45931</v>
      </c>
      <c r="F48" s="227">
        <v>48121</v>
      </c>
      <c r="G48" s="228">
        <v>482127631.62</v>
      </c>
      <c r="H48" s="229">
        <f t="shared" si="2"/>
        <v>482127631.62</v>
      </c>
      <c r="I48" s="228"/>
      <c r="J48" s="229"/>
      <c r="K48" s="218">
        <f t="shared" si="0"/>
        <v>48212763.162</v>
      </c>
      <c r="L48" s="207"/>
      <c r="N48" s="230">
        <f t="shared" si="1"/>
        <v>0</v>
      </c>
    </row>
    <row r="49" spans="1:14" s="221" customFormat="1" ht="16.5" customHeight="1" x14ac:dyDescent="0.2">
      <c r="A49" s="222" t="s">
        <v>145</v>
      </c>
      <c r="B49" s="223" t="s">
        <v>199</v>
      </c>
      <c r="C49" s="224" t="s">
        <v>200</v>
      </c>
      <c r="D49" s="230" t="s">
        <v>144</v>
      </c>
      <c r="E49" s="226">
        <v>45931</v>
      </c>
      <c r="F49" s="227">
        <v>48121</v>
      </c>
      <c r="G49" s="228">
        <v>138904793.94999999</v>
      </c>
      <c r="H49" s="229">
        <f t="shared" si="2"/>
        <v>138904793.94999999</v>
      </c>
      <c r="I49" s="228"/>
      <c r="J49" s="229"/>
      <c r="K49" s="218">
        <f t="shared" si="0"/>
        <v>13890479.395</v>
      </c>
      <c r="L49" s="207"/>
      <c r="N49" s="230">
        <f t="shared" si="1"/>
        <v>0</v>
      </c>
    </row>
    <row r="50" spans="1:14" s="221" customFormat="1" ht="16.5" customHeight="1" x14ac:dyDescent="0.2">
      <c r="A50" s="222" t="s">
        <v>145</v>
      </c>
      <c r="B50" s="223" t="s">
        <v>201</v>
      </c>
      <c r="C50" s="224" t="s">
        <v>202</v>
      </c>
      <c r="D50" s="230" t="s">
        <v>144</v>
      </c>
      <c r="E50" s="226">
        <v>45931</v>
      </c>
      <c r="F50" s="227">
        <v>48121</v>
      </c>
      <c r="G50" s="228">
        <v>6833118.4900000002</v>
      </c>
      <c r="H50" s="229">
        <f t="shared" si="2"/>
        <v>6833118.4900000002</v>
      </c>
      <c r="I50" s="228"/>
      <c r="J50" s="229"/>
      <c r="K50" s="218">
        <f t="shared" si="0"/>
        <v>683311.84900000005</v>
      </c>
      <c r="L50" s="207"/>
      <c r="N50" s="230">
        <f t="shared" si="1"/>
        <v>0</v>
      </c>
    </row>
    <row r="51" spans="1:14" s="221" customFormat="1" ht="16.5" customHeight="1" x14ac:dyDescent="0.2">
      <c r="A51" s="222"/>
      <c r="B51" s="223"/>
      <c r="C51" s="224"/>
      <c r="D51" s="230"/>
      <c r="E51" s="226"/>
      <c r="F51" s="227"/>
      <c r="G51" s="228">
        <v>0</v>
      </c>
      <c r="H51" s="229">
        <f t="shared" si="2"/>
        <v>0</v>
      </c>
      <c r="I51" s="228"/>
      <c r="J51" s="229"/>
      <c r="K51" s="218">
        <f t="shared" si="0"/>
        <v>0</v>
      </c>
      <c r="L51" s="207"/>
      <c r="N51" s="230">
        <f t="shared" si="1"/>
        <v>0</v>
      </c>
    </row>
    <row r="52" spans="1:14" s="221" customFormat="1" ht="16.5" customHeight="1" x14ac:dyDescent="0.2">
      <c r="A52" s="222" t="s">
        <v>141</v>
      </c>
      <c r="B52" s="223" t="s">
        <v>203</v>
      </c>
      <c r="C52" s="224" t="s">
        <v>204</v>
      </c>
      <c r="D52" s="230" t="s">
        <v>144</v>
      </c>
      <c r="E52" s="226">
        <v>46661</v>
      </c>
      <c r="F52" s="227">
        <v>47391</v>
      </c>
      <c r="G52" s="228">
        <v>299885310.74000001</v>
      </c>
      <c r="H52" s="229">
        <f t="shared" si="2"/>
        <v>299885310.74000001</v>
      </c>
      <c r="I52" s="228"/>
      <c r="J52" s="229"/>
      <c r="K52" s="218">
        <f t="shared" si="0"/>
        <v>29988531.074000001</v>
      </c>
      <c r="L52" s="207"/>
      <c r="N52" s="230">
        <f t="shared" si="1"/>
        <v>0</v>
      </c>
    </row>
    <row r="53" spans="1:14" s="221" customFormat="1" ht="16.5" customHeight="1" x14ac:dyDescent="0.2">
      <c r="A53" s="222" t="s">
        <v>141</v>
      </c>
      <c r="B53" s="223" t="s">
        <v>205</v>
      </c>
      <c r="C53" s="224" t="s">
        <v>206</v>
      </c>
      <c r="D53" s="230" t="s">
        <v>154</v>
      </c>
      <c r="E53" s="226">
        <v>46661</v>
      </c>
      <c r="F53" s="227">
        <v>47391</v>
      </c>
      <c r="G53" s="228">
        <v>853228.72</v>
      </c>
      <c r="H53" s="229">
        <f t="shared" si="2"/>
        <v>853228.72</v>
      </c>
      <c r="I53" s="228"/>
      <c r="J53" s="229"/>
      <c r="K53" s="218">
        <f t="shared" si="0"/>
        <v>85322.872000000003</v>
      </c>
      <c r="L53" s="207"/>
      <c r="N53" s="230">
        <f t="shared" si="1"/>
        <v>0</v>
      </c>
    </row>
    <row r="54" spans="1:14" s="221" customFormat="1" ht="16.5" customHeight="1" x14ac:dyDescent="0.2">
      <c r="A54" s="222" t="s">
        <v>145</v>
      </c>
      <c r="B54" s="223" t="s">
        <v>207</v>
      </c>
      <c r="C54" s="224" t="s">
        <v>208</v>
      </c>
      <c r="D54" s="230" t="s">
        <v>144</v>
      </c>
      <c r="E54" s="226">
        <v>46661</v>
      </c>
      <c r="F54" s="227">
        <v>47391</v>
      </c>
      <c r="G54" s="228">
        <v>310278923.51999998</v>
      </c>
      <c r="H54" s="229">
        <f t="shared" si="2"/>
        <v>310278923.51999998</v>
      </c>
      <c r="I54" s="228"/>
      <c r="J54" s="229"/>
      <c r="K54" s="218">
        <f t="shared" si="0"/>
        <v>31027892.351999998</v>
      </c>
      <c r="L54" s="207"/>
      <c r="N54" s="230">
        <f t="shared" si="1"/>
        <v>0</v>
      </c>
    </row>
    <row r="55" spans="1:14" s="221" customFormat="1" ht="16.5" customHeight="1" x14ac:dyDescent="0.2">
      <c r="A55" s="222" t="s">
        <v>145</v>
      </c>
      <c r="B55" s="223" t="s">
        <v>209</v>
      </c>
      <c r="C55" s="224" t="s">
        <v>210</v>
      </c>
      <c r="D55" s="230" t="s">
        <v>154</v>
      </c>
      <c r="E55" s="226">
        <v>46661</v>
      </c>
      <c r="F55" s="227">
        <v>47391</v>
      </c>
      <c r="G55" s="228">
        <v>4466841.3499999996</v>
      </c>
      <c r="H55" s="229">
        <f t="shared" si="2"/>
        <v>4466841.3499999996</v>
      </c>
      <c r="I55" s="228"/>
      <c r="J55" s="229"/>
      <c r="K55" s="218">
        <f t="shared" si="0"/>
        <v>446684.13500000001</v>
      </c>
      <c r="L55" s="207"/>
      <c r="N55" s="230">
        <f t="shared" si="1"/>
        <v>0</v>
      </c>
    </row>
    <row r="56" spans="1:14" s="221" customFormat="1" ht="16.5" customHeight="1" x14ac:dyDescent="0.2">
      <c r="A56" s="222" t="s">
        <v>145</v>
      </c>
      <c r="B56" s="223" t="s">
        <v>211</v>
      </c>
      <c r="C56" s="224" t="s">
        <v>212</v>
      </c>
      <c r="D56" s="230" t="s">
        <v>144</v>
      </c>
      <c r="E56" s="226">
        <v>46662</v>
      </c>
      <c r="F56" s="227">
        <v>47391</v>
      </c>
      <c r="G56" s="228">
        <v>2448397.0099999998</v>
      </c>
      <c r="H56" s="229">
        <f t="shared" si="2"/>
        <v>2448397.0099999998</v>
      </c>
      <c r="I56" s="228"/>
      <c r="J56" s="229"/>
      <c r="K56" s="218">
        <f t="shared" si="0"/>
        <v>244839.701</v>
      </c>
      <c r="L56" s="207"/>
      <c r="N56" s="230">
        <f t="shared" si="1"/>
        <v>0</v>
      </c>
    </row>
    <row r="57" spans="1:14" s="221" customFormat="1" ht="16.5" customHeight="1" x14ac:dyDescent="0.2">
      <c r="A57" s="222" t="s">
        <v>141</v>
      </c>
      <c r="B57" s="223" t="s">
        <v>213</v>
      </c>
      <c r="C57" s="224" t="s">
        <v>214</v>
      </c>
      <c r="D57" s="230" t="s">
        <v>144</v>
      </c>
      <c r="E57" s="226">
        <v>45931</v>
      </c>
      <c r="F57" s="227">
        <v>46112</v>
      </c>
      <c r="G57" s="228">
        <v>4149969.53</v>
      </c>
      <c r="H57" s="229">
        <f t="shared" si="2"/>
        <v>4149969.53</v>
      </c>
      <c r="I57" s="228"/>
      <c r="J57" s="229"/>
      <c r="K57" s="218">
        <f t="shared" si="0"/>
        <v>414996.95299999998</v>
      </c>
      <c r="L57" s="207"/>
      <c r="N57" s="230">
        <f t="shared" si="1"/>
        <v>0</v>
      </c>
    </row>
    <row r="58" spans="1:14" s="221" customFormat="1" ht="16.5" customHeight="1" x14ac:dyDescent="0.2">
      <c r="A58" s="222" t="s">
        <v>145</v>
      </c>
      <c r="B58" s="223" t="s">
        <v>215</v>
      </c>
      <c r="C58" s="224" t="s">
        <v>216</v>
      </c>
      <c r="D58" s="230" t="s">
        <v>144</v>
      </c>
      <c r="E58" s="226">
        <v>45931</v>
      </c>
      <c r="F58" s="227">
        <v>46112</v>
      </c>
      <c r="G58" s="228">
        <v>6878523.3099999996</v>
      </c>
      <c r="H58" s="229">
        <f t="shared" si="2"/>
        <v>6878523.3099999996</v>
      </c>
      <c r="I58" s="228"/>
      <c r="J58" s="229"/>
      <c r="K58" s="218">
        <f t="shared" si="0"/>
        <v>687852.33100000001</v>
      </c>
      <c r="L58" s="207"/>
      <c r="N58" s="230">
        <f t="shared" si="1"/>
        <v>0</v>
      </c>
    </row>
    <row r="59" spans="1:14" s="221" customFormat="1" ht="16.5" customHeight="1" x14ac:dyDescent="0.2">
      <c r="A59" s="222"/>
      <c r="B59" s="223"/>
      <c r="C59" s="224"/>
      <c r="D59" s="230"/>
      <c r="E59" s="226"/>
      <c r="F59" s="227"/>
      <c r="G59" s="228">
        <v>0</v>
      </c>
      <c r="H59" s="229">
        <f t="shared" si="2"/>
        <v>0</v>
      </c>
      <c r="I59" s="228"/>
      <c r="J59" s="229"/>
      <c r="K59" s="218">
        <f t="shared" si="0"/>
        <v>0</v>
      </c>
      <c r="L59" s="207"/>
      <c r="N59" s="230">
        <f t="shared" si="1"/>
        <v>0</v>
      </c>
    </row>
    <row r="60" spans="1:14" s="221" customFormat="1" ht="16.5" customHeight="1" x14ac:dyDescent="0.2">
      <c r="A60" s="222"/>
      <c r="B60" s="223"/>
      <c r="C60" s="224" t="s">
        <v>217</v>
      </c>
      <c r="D60" s="230"/>
      <c r="E60" s="226"/>
      <c r="F60" s="227"/>
      <c r="G60" s="228">
        <v>0</v>
      </c>
      <c r="H60" s="229">
        <f t="shared" si="2"/>
        <v>0</v>
      </c>
      <c r="I60" s="228"/>
      <c r="J60" s="229"/>
      <c r="K60" s="218">
        <f t="shared" si="0"/>
        <v>0</v>
      </c>
      <c r="L60" s="207"/>
      <c r="N60" s="230">
        <f t="shared" si="1"/>
        <v>0</v>
      </c>
    </row>
    <row r="61" spans="1:14" s="221" customFormat="1" ht="16.5" customHeight="1" x14ac:dyDescent="0.2">
      <c r="A61" s="222" t="s">
        <v>218</v>
      </c>
      <c r="B61" s="223" t="s">
        <v>219</v>
      </c>
      <c r="C61" s="224" t="s">
        <v>220</v>
      </c>
      <c r="D61" s="230" t="s">
        <v>144</v>
      </c>
      <c r="E61" s="226">
        <v>45931</v>
      </c>
      <c r="F61" s="227">
        <v>48121</v>
      </c>
      <c r="G61" s="228">
        <v>8597274.1500000004</v>
      </c>
      <c r="H61" s="229">
        <f t="shared" si="2"/>
        <v>8597274.1500000004</v>
      </c>
      <c r="I61" s="228"/>
      <c r="J61" s="229"/>
      <c r="K61" s="218">
        <f t="shared" si="0"/>
        <v>859727.41500000004</v>
      </c>
      <c r="L61" s="207"/>
      <c r="N61" s="230">
        <f t="shared" si="1"/>
        <v>0</v>
      </c>
    </row>
    <row r="62" spans="1:14" s="221" customFormat="1" ht="16.5" customHeight="1" x14ac:dyDescent="0.2">
      <c r="A62" s="222" t="s">
        <v>218</v>
      </c>
      <c r="B62" s="223" t="s">
        <v>221</v>
      </c>
      <c r="C62" s="224" t="s">
        <v>222</v>
      </c>
      <c r="D62" s="230" t="s">
        <v>144</v>
      </c>
      <c r="E62" s="226">
        <v>45931</v>
      </c>
      <c r="F62" s="227">
        <v>48121</v>
      </c>
      <c r="G62" s="228">
        <v>1244166.6000000001</v>
      </c>
      <c r="H62" s="229">
        <f t="shared" si="2"/>
        <v>1244166.6000000001</v>
      </c>
      <c r="I62" s="228"/>
      <c r="J62" s="229"/>
      <c r="K62" s="218">
        <f t="shared" si="0"/>
        <v>124416.66000000002</v>
      </c>
      <c r="L62" s="207"/>
      <c r="N62" s="230">
        <f t="shared" si="1"/>
        <v>0</v>
      </c>
    </row>
    <row r="63" spans="1:14" s="221" customFormat="1" ht="16.5" customHeight="1" x14ac:dyDescent="0.2">
      <c r="A63" s="222" t="s">
        <v>218</v>
      </c>
      <c r="B63" s="223" t="s">
        <v>223</v>
      </c>
      <c r="C63" s="224" t="s">
        <v>224</v>
      </c>
      <c r="D63" s="230" t="s">
        <v>144</v>
      </c>
      <c r="E63" s="226">
        <v>45931</v>
      </c>
      <c r="F63" s="227">
        <v>48121</v>
      </c>
      <c r="G63" s="228">
        <v>20553632.23</v>
      </c>
      <c r="H63" s="229">
        <f t="shared" si="2"/>
        <v>20553632.23</v>
      </c>
      <c r="I63" s="228"/>
      <c r="J63" s="229"/>
      <c r="K63" s="218">
        <f t="shared" si="0"/>
        <v>2055363.2230000002</v>
      </c>
      <c r="L63" s="207"/>
      <c r="N63" s="230">
        <f t="shared" si="1"/>
        <v>0</v>
      </c>
    </row>
    <row r="64" spans="1:14" s="221" customFormat="1" ht="16.5" customHeight="1" x14ac:dyDescent="0.2">
      <c r="A64" s="222" t="s">
        <v>218</v>
      </c>
      <c r="B64" s="223" t="s">
        <v>225</v>
      </c>
      <c r="C64" s="224" t="s">
        <v>226</v>
      </c>
      <c r="D64" s="230" t="s">
        <v>144</v>
      </c>
      <c r="E64" s="226">
        <v>45931</v>
      </c>
      <c r="F64" s="227">
        <v>48121</v>
      </c>
      <c r="G64" s="228">
        <v>1244166.6000000001</v>
      </c>
      <c r="H64" s="229">
        <f t="shared" si="2"/>
        <v>1244166.6000000001</v>
      </c>
      <c r="I64" s="228"/>
      <c r="J64" s="229"/>
      <c r="K64" s="218">
        <f t="shared" si="0"/>
        <v>124416.66000000002</v>
      </c>
      <c r="L64" s="207"/>
      <c r="N64" s="230">
        <f t="shared" si="1"/>
        <v>0</v>
      </c>
    </row>
    <row r="65" spans="1:14" s="221" customFormat="1" ht="16.5" customHeight="1" x14ac:dyDescent="0.2">
      <c r="A65" s="222" t="s">
        <v>218</v>
      </c>
      <c r="B65" s="223" t="s">
        <v>227</v>
      </c>
      <c r="C65" s="224" t="s">
        <v>228</v>
      </c>
      <c r="D65" s="230" t="s">
        <v>144</v>
      </c>
      <c r="E65" s="226">
        <v>45931</v>
      </c>
      <c r="F65" s="227">
        <v>48121</v>
      </c>
      <c r="G65" s="228">
        <v>17496092.809999999</v>
      </c>
      <c r="H65" s="229">
        <f t="shared" si="2"/>
        <v>17496092.809999999</v>
      </c>
      <c r="I65" s="228"/>
      <c r="J65" s="229"/>
      <c r="K65" s="218">
        <f t="shared" si="0"/>
        <v>1749609.281</v>
      </c>
      <c r="L65" s="207"/>
      <c r="N65" s="230">
        <f t="shared" si="1"/>
        <v>0</v>
      </c>
    </row>
    <row r="66" spans="1:14" s="221" customFormat="1" ht="16.5" customHeight="1" x14ac:dyDescent="0.2">
      <c r="A66" s="222" t="s">
        <v>218</v>
      </c>
      <c r="B66" s="223" t="s">
        <v>229</v>
      </c>
      <c r="C66" s="224" t="s">
        <v>230</v>
      </c>
      <c r="D66" s="230" t="s">
        <v>144</v>
      </c>
      <c r="E66" s="226">
        <v>45931</v>
      </c>
      <c r="F66" s="227">
        <v>48121</v>
      </c>
      <c r="G66" s="228">
        <v>1492999.92</v>
      </c>
      <c r="H66" s="229">
        <f t="shared" si="2"/>
        <v>1492999.92</v>
      </c>
      <c r="I66" s="228"/>
      <c r="J66" s="229"/>
      <c r="K66" s="218">
        <f t="shared" si="0"/>
        <v>149299.992</v>
      </c>
      <c r="L66" s="207"/>
      <c r="N66" s="230">
        <f t="shared" si="1"/>
        <v>0</v>
      </c>
    </row>
    <row r="67" spans="1:14" s="221" customFormat="1" ht="16.5" customHeight="1" x14ac:dyDescent="0.2">
      <c r="A67" s="222" t="s">
        <v>218</v>
      </c>
      <c r="B67" s="223" t="s">
        <v>231</v>
      </c>
      <c r="C67" s="224" t="s">
        <v>232</v>
      </c>
      <c r="D67" s="230" t="s">
        <v>144</v>
      </c>
      <c r="E67" s="226">
        <v>45931</v>
      </c>
      <c r="F67" s="227">
        <v>48121</v>
      </c>
      <c r="G67" s="228">
        <v>1362818.62</v>
      </c>
      <c r="H67" s="229">
        <f t="shared" si="2"/>
        <v>1362818.62</v>
      </c>
      <c r="I67" s="228"/>
      <c r="J67" s="229"/>
      <c r="K67" s="218">
        <f t="shared" si="0"/>
        <v>136281.86200000002</v>
      </c>
      <c r="L67" s="207"/>
      <c r="N67" s="230">
        <f t="shared" si="1"/>
        <v>0</v>
      </c>
    </row>
    <row r="68" spans="1:14" s="221" customFormat="1" ht="16.5" customHeight="1" x14ac:dyDescent="0.2">
      <c r="A68" s="222" t="s">
        <v>218</v>
      </c>
      <c r="B68" s="223" t="s">
        <v>233</v>
      </c>
      <c r="C68" s="224" t="s">
        <v>234</v>
      </c>
      <c r="D68" s="230" t="s">
        <v>144</v>
      </c>
      <c r="E68" s="226">
        <v>46661</v>
      </c>
      <c r="F68" s="227">
        <v>48121</v>
      </c>
      <c r="G68" s="228">
        <v>20544093.620000001</v>
      </c>
      <c r="H68" s="229">
        <f t="shared" si="2"/>
        <v>20544093.620000001</v>
      </c>
      <c r="I68" s="228"/>
      <c r="J68" s="229"/>
      <c r="K68" s="218">
        <f t="shared" si="0"/>
        <v>2054409.3620000002</v>
      </c>
      <c r="L68" s="207"/>
      <c r="N68" s="230">
        <f t="shared" si="1"/>
        <v>0</v>
      </c>
    </row>
    <row r="69" spans="1:14" s="221" customFormat="1" ht="16.5" customHeight="1" x14ac:dyDescent="0.2">
      <c r="A69" s="222" t="s">
        <v>218</v>
      </c>
      <c r="B69" s="223" t="s">
        <v>235</v>
      </c>
      <c r="C69" s="224" t="s">
        <v>236</v>
      </c>
      <c r="D69" s="230" t="s">
        <v>144</v>
      </c>
      <c r="E69" s="226">
        <v>46661</v>
      </c>
      <c r="F69" s="227">
        <v>48121</v>
      </c>
      <c r="G69" s="228">
        <v>1244166.6000000001</v>
      </c>
      <c r="H69" s="229">
        <f t="shared" si="2"/>
        <v>1244166.6000000001</v>
      </c>
      <c r="I69" s="228"/>
      <c r="J69" s="229"/>
      <c r="K69" s="218">
        <f t="shared" si="0"/>
        <v>124416.66000000002</v>
      </c>
      <c r="L69" s="207"/>
      <c r="N69" s="230">
        <f t="shared" si="1"/>
        <v>0</v>
      </c>
    </row>
    <row r="70" spans="1:14" s="221" customFormat="1" ht="16.5" customHeight="1" x14ac:dyDescent="0.2">
      <c r="A70" s="222" t="s">
        <v>218</v>
      </c>
      <c r="B70" s="223" t="s">
        <v>237</v>
      </c>
      <c r="C70" s="224" t="s">
        <v>238</v>
      </c>
      <c r="D70" s="230" t="s">
        <v>144</v>
      </c>
      <c r="E70" s="226">
        <v>46661</v>
      </c>
      <c r="F70" s="227">
        <v>47391</v>
      </c>
      <c r="G70" s="228">
        <v>35070568.119999997</v>
      </c>
      <c r="H70" s="229">
        <f t="shared" si="2"/>
        <v>35070568.119999997</v>
      </c>
      <c r="I70" s="228"/>
      <c r="J70" s="229"/>
      <c r="K70" s="218">
        <f t="shared" si="0"/>
        <v>3507056.8119999999</v>
      </c>
      <c r="L70" s="207"/>
      <c r="N70" s="230">
        <f t="shared" si="1"/>
        <v>0</v>
      </c>
    </row>
    <row r="71" spans="1:14" s="221" customFormat="1" ht="16.5" customHeight="1" x14ac:dyDescent="0.2">
      <c r="A71" s="222" t="s">
        <v>218</v>
      </c>
      <c r="B71" s="223" t="s">
        <v>239</v>
      </c>
      <c r="C71" s="224" t="s">
        <v>240</v>
      </c>
      <c r="D71" s="230" t="s">
        <v>144</v>
      </c>
      <c r="E71" s="226">
        <v>46661</v>
      </c>
      <c r="F71" s="227">
        <v>47391</v>
      </c>
      <c r="G71" s="228">
        <v>8294444</v>
      </c>
      <c r="H71" s="229">
        <f t="shared" si="2"/>
        <v>8294444</v>
      </c>
      <c r="I71" s="228"/>
      <c r="J71" s="229"/>
      <c r="K71" s="218">
        <f t="shared" si="0"/>
        <v>829444.4</v>
      </c>
      <c r="L71" s="207"/>
      <c r="N71" s="230">
        <f t="shared" si="1"/>
        <v>0</v>
      </c>
    </row>
    <row r="72" spans="1:14" s="221" customFormat="1" ht="16.5" customHeight="1" x14ac:dyDescent="0.2">
      <c r="A72" s="222" t="s">
        <v>218</v>
      </c>
      <c r="B72" s="223" t="s">
        <v>241</v>
      </c>
      <c r="C72" s="224" t="s">
        <v>242</v>
      </c>
      <c r="D72" s="230" t="s">
        <v>144</v>
      </c>
      <c r="E72" s="226">
        <v>46661</v>
      </c>
      <c r="F72" s="227">
        <v>47391</v>
      </c>
      <c r="G72" s="228">
        <v>746499.96</v>
      </c>
      <c r="H72" s="229">
        <f t="shared" si="2"/>
        <v>746499.96</v>
      </c>
      <c r="I72" s="228"/>
      <c r="J72" s="229"/>
      <c r="K72" s="218">
        <f t="shared" si="0"/>
        <v>74649.995999999999</v>
      </c>
      <c r="L72" s="207"/>
      <c r="N72" s="230">
        <f t="shared" si="1"/>
        <v>0</v>
      </c>
    </row>
    <row r="73" spans="1:14" s="221" customFormat="1" ht="16.5" customHeight="1" x14ac:dyDescent="0.2">
      <c r="A73" s="222" t="s">
        <v>218</v>
      </c>
      <c r="B73" s="223" t="s">
        <v>243</v>
      </c>
      <c r="C73" s="224" t="s">
        <v>244</v>
      </c>
      <c r="D73" s="230" t="s">
        <v>144</v>
      </c>
      <c r="E73" s="226">
        <v>46661</v>
      </c>
      <c r="F73" s="227">
        <v>47391</v>
      </c>
      <c r="G73" s="228">
        <v>995333.28</v>
      </c>
      <c r="H73" s="229">
        <f t="shared" si="2"/>
        <v>995333.28</v>
      </c>
      <c r="I73" s="228"/>
      <c r="J73" s="229"/>
      <c r="K73" s="218">
        <f t="shared" si="0"/>
        <v>99533.328000000009</v>
      </c>
      <c r="L73" s="207"/>
      <c r="N73" s="230">
        <f t="shared" si="1"/>
        <v>0</v>
      </c>
    </row>
    <row r="74" spans="1:14" s="221" customFormat="1" ht="16.5" customHeight="1" x14ac:dyDescent="0.2">
      <c r="A74" s="222"/>
      <c r="B74" s="223"/>
      <c r="C74" s="224"/>
      <c r="D74" s="230"/>
      <c r="E74" s="226"/>
      <c r="F74" s="227"/>
      <c r="G74" s="228">
        <v>0</v>
      </c>
      <c r="H74" s="229">
        <f t="shared" si="2"/>
        <v>0</v>
      </c>
      <c r="I74" s="228"/>
      <c r="J74" s="229"/>
      <c r="K74" s="218">
        <f t="shared" si="0"/>
        <v>0</v>
      </c>
      <c r="L74" s="207"/>
      <c r="N74" s="230">
        <f t="shared" si="1"/>
        <v>0</v>
      </c>
    </row>
    <row r="75" spans="1:14" s="221" customFormat="1" ht="16.5" customHeight="1" x14ac:dyDescent="0.2">
      <c r="A75" s="222"/>
      <c r="B75" s="223"/>
      <c r="C75" s="224" t="s">
        <v>245</v>
      </c>
      <c r="D75" s="230"/>
      <c r="E75" s="226"/>
      <c r="F75" s="227"/>
      <c r="G75" s="228">
        <v>0</v>
      </c>
      <c r="H75" s="229">
        <f t="shared" si="2"/>
        <v>0</v>
      </c>
      <c r="I75" s="228"/>
      <c r="J75" s="229"/>
      <c r="K75" s="218">
        <f t="shared" si="0"/>
        <v>0</v>
      </c>
      <c r="L75" s="207"/>
      <c r="N75" s="230">
        <f t="shared" si="1"/>
        <v>0</v>
      </c>
    </row>
    <row r="76" spans="1:14" s="221" customFormat="1" ht="16.5" customHeight="1" x14ac:dyDescent="0.2">
      <c r="A76" s="222"/>
      <c r="B76" s="223"/>
      <c r="C76" s="224" t="s">
        <v>246</v>
      </c>
      <c r="D76" s="230"/>
      <c r="E76" s="226"/>
      <c r="F76" s="227"/>
      <c r="G76" s="228">
        <v>0</v>
      </c>
      <c r="H76" s="229">
        <f t="shared" si="2"/>
        <v>0</v>
      </c>
      <c r="I76" s="228"/>
      <c r="J76" s="229"/>
      <c r="K76" s="218">
        <f t="shared" si="0"/>
        <v>0</v>
      </c>
      <c r="L76" s="207"/>
      <c r="N76" s="230">
        <f t="shared" si="1"/>
        <v>0</v>
      </c>
    </row>
    <row r="77" spans="1:14" s="221" customFormat="1" ht="16.5" customHeight="1" x14ac:dyDescent="0.2">
      <c r="A77" s="222" t="s">
        <v>30</v>
      </c>
      <c r="B77" s="223" t="s">
        <v>247</v>
      </c>
      <c r="C77" s="224" t="s">
        <v>248</v>
      </c>
      <c r="D77" s="230" t="s">
        <v>144</v>
      </c>
      <c r="E77" s="226">
        <v>47392</v>
      </c>
      <c r="F77" s="227">
        <v>48121</v>
      </c>
      <c r="G77" s="228">
        <v>1672100.82</v>
      </c>
      <c r="H77" s="229">
        <f t="shared" si="2"/>
        <v>1672100.82</v>
      </c>
      <c r="I77" s="228"/>
      <c r="J77" s="229"/>
      <c r="K77" s="218">
        <f t="shared" ref="K77:K140" si="3">G77*$K$6</f>
        <v>167210.08200000002</v>
      </c>
      <c r="L77" s="207"/>
      <c r="N77" s="230">
        <f t="shared" si="1"/>
        <v>0</v>
      </c>
    </row>
    <row r="78" spans="1:14" s="221" customFormat="1" ht="16.5" customHeight="1" x14ac:dyDescent="0.2">
      <c r="A78" s="222" t="s">
        <v>30</v>
      </c>
      <c r="B78" s="223" t="s">
        <v>249</v>
      </c>
      <c r="C78" s="224" t="s">
        <v>250</v>
      </c>
      <c r="D78" s="230" t="s">
        <v>144</v>
      </c>
      <c r="E78" s="226">
        <v>47392</v>
      </c>
      <c r="F78" s="227">
        <v>48121</v>
      </c>
      <c r="G78" s="228">
        <v>5891961.9199999999</v>
      </c>
      <c r="H78" s="229">
        <f t="shared" si="2"/>
        <v>5891961.9199999999</v>
      </c>
      <c r="I78" s="228"/>
      <c r="J78" s="229"/>
      <c r="K78" s="218">
        <f t="shared" si="3"/>
        <v>589196.19200000004</v>
      </c>
      <c r="L78" s="207"/>
      <c r="N78" s="230">
        <f t="shared" ref="N78:N141" si="4">IF(D78="SŽDC",0,IF(D78="Ostatní",0,IF(D78="",0,1)))</f>
        <v>0</v>
      </c>
    </row>
    <row r="79" spans="1:14" s="221" customFormat="1" ht="16.5" customHeight="1" x14ac:dyDescent="0.2">
      <c r="A79" s="222" t="s">
        <v>30</v>
      </c>
      <c r="B79" s="223" t="s">
        <v>251</v>
      </c>
      <c r="C79" s="224" t="s">
        <v>252</v>
      </c>
      <c r="D79" s="230" t="s">
        <v>144</v>
      </c>
      <c r="E79" s="226">
        <v>47392</v>
      </c>
      <c r="F79" s="227">
        <v>48121</v>
      </c>
      <c r="G79" s="228">
        <v>20948821.02</v>
      </c>
      <c r="H79" s="229">
        <f t="shared" si="2"/>
        <v>20948821.02</v>
      </c>
      <c r="I79" s="228"/>
      <c r="J79" s="229"/>
      <c r="K79" s="218">
        <f t="shared" si="3"/>
        <v>2094882.102</v>
      </c>
      <c r="L79" s="207"/>
      <c r="N79" s="230">
        <f t="shared" si="4"/>
        <v>0</v>
      </c>
    </row>
    <row r="80" spans="1:14" s="221" customFormat="1" ht="16.5" customHeight="1" x14ac:dyDescent="0.2">
      <c r="A80" s="222" t="s">
        <v>30</v>
      </c>
      <c r="B80" s="223" t="s">
        <v>253</v>
      </c>
      <c r="C80" s="224" t="s">
        <v>254</v>
      </c>
      <c r="D80" s="230" t="s">
        <v>144</v>
      </c>
      <c r="E80" s="226">
        <v>47392</v>
      </c>
      <c r="F80" s="227">
        <v>48121</v>
      </c>
      <c r="G80" s="228">
        <v>1080092.1299999999</v>
      </c>
      <c r="H80" s="229">
        <f t="shared" ref="H80:H143" si="5">G80</f>
        <v>1080092.1299999999</v>
      </c>
      <c r="I80" s="228"/>
      <c r="J80" s="229"/>
      <c r="K80" s="218">
        <f t="shared" si="3"/>
        <v>108009.21299999999</v>
      </c>
      <c r="L80" s="207"/>
      <c r="N80" s="230">
        <f t="shared" si="4"/>
        <v>0</v>
      </c>
    </row>
    <row r="81" spans="1:14" s="221" customFormat="1" ht="16.5" customHeight="1" x14ac:dyDescent="0.2">
      <c r="A81" s="222" t="s">
        <v>30</v>
      </c>
      <c r="B81" s="223" t="s">
        <v>255</v>
      </c>
      <c r="C81" s="224" t="s">
        <v>256</v>
      </c>
      <c r="D81" s="230" t="s">
        <v>144</v>
      </c>
      <c r="E81" s="226">
        <v>47392</v>
      </c>
      <c r="F81" s="227">
        <v>48121</v>
      </c>
      <c r="G81" s="228">
        <v>37767295.990000002</v>
      </c>
      <c r="H81" s="229">
        <f t="shared" si="5"/>
        <v>37767295.990000002</v>
      </c>
      <c r="I81" s="228"/>
      <c r="J81" s="229"/>
      <c r="K81" s="218">
        <f t="shared" si="3"/>
        <v>3776729.5990000004</v>
      </c>
      <c r="L81" s="207"/>
      <c r="N81" s="230">
        <f t="shared" si="4"/>
        <v>0</v>
      </c>
    </row>
    <row r="82" spans="1:14" s="221" customFormat="1" ht="16.5" customHeight="1" x14ac:dyDescent="0.2">
      <c r="A82" s="222" t="s">
        <v>30</v>
      </c>
      <c r="B82" s="223" t="s">
        <v>257</v>
      </c>
      <c r="C82" s="224" t="s">
        <v>258</v>
      </c>
      <c r="D82" s="230" t="s">
        <v>144</v>
      </c>
      <c r="E82" s="226">
        <v>47392</v>
      </c>
      <c r="F82" s="227">
        <v>48121</v>
      </c>
      <c r="G82" s="228">
        <v>34052588.939999998</v>
      </c>
      <c r="H82" s="229">
        <f t="shared" si="5"/>
        <v>34052588.939999998</v>
      </c>
      <c r="I82" s="228"/>
      <c r="J82" s="229"/>
      <c r="K82" s="218">
        <f t="shared" si="3"/>
        <v>3405258.8939999999</v>
      </c>
      <c r="L82" s="207"/>
      <c r="N82" s="230">
        <f t="shared" si="4"/>
        <v>0</v>
      </c>
    </row>
    <row r="83" spans="1:14" s="221" customFormat="1" ht="16.5" customHeight="1" x14ac:dyDescent="0.2">
      <c r="A83" s="222" t="s">
        <v>30</v>
      </c>
      <c r="B83" s="223" t="s">
        <v>259</v>
      </c>
      <c r="C83" s="224" t="s">
        <v>260</v>
      </c>
      <c r="D83" s="230" t="s">
        <v>144</v>
      </c>
      <c r="E83" s="226">
        <v>47392</v>
      </c>
      <c r="F83" s="227">
        <v>48121</v>
      </c>
      <c r="G83" s="228">
        <v>24578863.699999999</v>
      </c>
      <c r="H83" s="229">
        <f t="shared" si="5"/>
        <v>24578863.699999999</v>
      </c>
      <c r="I83" s="228"/>
      <c r="J83" s="229"/>
      <c r="K83" s="218">
        <f t="shared" si="3"/>
        <v>2457886.37</v>
      </c>
      <c r="L83" s="207"/>
      <c r="N83" s="230">
        <f t="shared" si="4"/>
        <v>0</v>
      </c>
    </row>
    <row r="84" spans="1:14" s="221" customFormat="1" ht="16.5" customHeight="1" x14ac:dyDescent="0.2">
      <c r="A84" s="222" t="s">
        <v>30</v>
      </c>
      <c r="B84" s="223" t="s">
        <v>261</v>
      </c>
      <c r="C84" s="224" t="s">
        <v>262</v>
      </c>
      <c r="D84" s="230" t="s">
        <v>144</v>
      </c>
      <c r="E84" s="226">
        <v>47392</v>
      </c>
      <c r="F84" s="227">
        <v>48121</v>
      </c>
      <c r="G84" s="228">
        <v>5622729.7199999997</v>
      </c>
      <c r="H84" s="229">
        <f t="shared" si="5"/>
        <v>5622729.7199999997</v>
      </c>
      <c r="I84" s="228"/>
      <c r="J84" s="229"/>
      <c r="K84" s="218">
        <f t="shared" si="3"/>
        <v>562272.97199999995</v>
      </c>
      <c r="L84" s="207"/>
      <c r="N84" s="230">
        <f t="shared" si="4"/>
        <v>0</v>
      </c>
    </row>
    <row r="85" spans="1:14" s="221" customFormat="1" ht="16.5" customHeight="1" x14ac:dyDescent="0.2">
      <c r="A85" s="222" t="s">
        <v>30</v>
      </c>
      <c r="B85" s="223" t="s">
        <v>263</v>
      </c>
      <c r="C85" s="224" t="s">
        <v>264</v>
      </c>
      <c r="D85" s="230" t="s">
        <v>144</v>
      </c>
      <c r="E85" s="226">
        <v>47392</v>
      </c>
      <c r="F85" s="227">
        <v>48121</v>
      </c>
      <c r="G85" s="228">
        <v>16102566.09</v>
      </c>
      <c r="H85" s="229">
        <f t="shared" si="5"/>
        <v>16102566.09</v>
      </c>
      <c r="I85" s="228"/>
      <c r="J85" s="229"/>
      <c r="K85" s="218">
        <f t="shared" si="3"/>
        <v>1610256.6090000002</v>
      </c>
      <c r="L85" s="207"/>
      <c r="N85" s="230">
        <f t="shared" si="4"/>
        <v>0</v>
      </c>
    </row>
    <row r="86" spans="1:14" s="221" customFormat="1" ht="16.5" customHeight="1" x14ac:dyDescent="0.2">
      <c r="A86" s="222" t="s">
        <v>30</v>
      </c>
      <c r="B86" s="223" t="s">
        <v>265</v>
      </c>
      <c r="C86" s="224" t="s">
        <v>266</v>
      </c>
      <c r="D86" s="230" t="s">
        <v>144</v>
      </c>
      <c r="E86" s="226">
        <v>47392</v>
      </c>
      <c r="F86" s="227">
        <v>48121</v>
      </c>
      <c r="G86" s="228">
        <v>21909728.559999999</v>
      </c>
      <c r="H86" s="229">
        <f t="shared" si="5"/>
        <v>21909728.559999999</v>
      </c>
      <c r="I86" s="228"/>
      <c r="J86" s="229"/>
      <c r="K86" s="218">
        <f t="shared" si="3"/>
        <v>2190972.8560000001</v>
      </c>
      <c r="L86" s="207"/>
      <c r="N86" s="230">
        <f t="shared" si="4"/>
        <v>0</v>
      </c>
    </row>
    <row r="87" spans="1:14" s="221" customFormat="1" ht="16.5" customHeight="1" x14ac:dyDescent="0.2">
      <c r="A87" s="222" t="s">
        <v>30</v>
      </c>
      <c r="B87" s="223" t="s">
        <v>267</v>
      </c>
      <c r="C87" s="224" t="s">
        <v>268</v>
      </c>
      <c r="D87" s="230" t="s">
        <v>144</v>
      </c>
      <c r="E87" s="226">
        <v>47392</v>
      </c>
      <c r="F87" s="227">
        <v>48121</v>
      </c>
      <c r="G87" s="228">
        <v>7482450.2800000003</v>
      </c>
      <c r="H87" s="229">
        <f t="shared" si="5"/>
        <v>7482450.2800000003</v>
      </c>
      <c r="I87" s="228"/>
      <c r="J87" s="229"/>
      <c r="K87" s="218">
        <f t="shared" si="3"/>
        <v>748245.02800000005</v>
      </c>
      <c r="L87" s="207"/>
      <c r="N87" s="230">
        <f t="shared" si="4"/>
        <v>0</v>
      </c>
    </row>
    <row r="88" spans="1:14" s="221" customFormat="1" ht="16.5" customHeight="1" x14ac:dyDescent="0.2">
      <c r="A88" s="222" t="s">
        <v>30</v>
      </c>
      <c r="B88" s="223" t="s">
        <v>269</v>
      </c>
      <c r="C88" s="224" t="s">
        <v>270</v>
      </c>
      <c r="D88" s="230" t="s">
        <v>144</v>
      </c>
      <c r="E88" s="226">
        <v>47392</v>
      </c>
      <c r="F88" s="227">
        <v>48121</v>
      </c>
      <c r="G88" s="228">
        <v>3326072.04</v>
      </c>
      <c r="H88" s="229">
        <f t="shared" si="5"/>
        <v>3326072.04</v>
      </c>
      <c r="I88" s="228"/>
      <c r="J88" s="229"/>
      <c r="K88" s="218">
        <f t="shared" si="3"/>
        <v>332607.20400000003</v>
      </c>
      <c r="L88" s="207"/>
      <c r="N88" s="230">
        <f t="shared" si="4"/>
        <v>0</v>
      </c>
    </row>
    <row r="89" spans="1:14" s="221" customFormat="1" ht="16.5" customHeight="1" x14ac:dyDescent="0.2">
      <c r="A89" s="222" t="s">
        <v>30</v>
      </c>
      <c r="B89" s="223" t="s">
        <v>271</v>
      </c>
      <c r="C89" s="224" t="s">
        <v>272</v>
      </c>
      <c r="D89" s="230" t="s">
        <v>144</v>
      </c>
      <c r="E89" s="226">
        <v>45931</v>
      </c>
      <c r="F89" s="227">
        <v>48121</v>
      </c>
      <c r="G89" s="228">
        <v>18095366.390000001</v>
      </c>
      <c r="H89" s="229">
        <f t="shared" si="5"/>
        <v>18095366.390000001</v>
      </c>
      <c r="I89" s="228"/>
      <c r="J89" s="229"/>
      <c r="K89" s="218">
        <f t="shared" si="3"/>
        <v>1809536.6390000002</v>
      </c>
      <c r="L89" s="207"/>
      <c r="N89" s="230">
        <f t="shared" si="4"/>
        <v>0</v>
      </c>
    </row>
    <row r="90" spans="1:14" s="221" customFormat="1" ht="16.5" customHeight="1" x14ac:dyDescent="0.2">
      <c r="A90" s="222" t="s">
        <v>30</v>
      </c>
      <c r="B90" s="223" t="s">
        <v>273</v>
      </c>
      <c r="C90" s="224" t="s">
        <v>274</v>
      </c>
      <c r="D90" s="230" t="s">
        <v>144</v>
      </c>
      <c r="E90" s="226">
        <v>45931</v>
      </c>
      <c r="F90" s="227">
        <v>48121</v>
      </c>
      <c r="G90" s="228">
        <v>8647994.6799999997</v>
      </c>
      <c r="H90" s="229">
        <f t="shared" si="5"/>
        <v>8647994.6799999997</v>
      </c>
      <c r="I90" s="228"/>
      <c r="J90" s="229"/>
      <c r="K90" s="218">
        <f t="shared" si="3"/>
        <v>864799.46799999999</v>
      </c>
      <c r="L90" s="207"/>
      <c r="N90" s="230">
        <f t="shared" si="4"/>
        <v>0</v>
      </c>
    </row>
    <row r="91" spans="1:14" s="221" customFormat="1" ht="16.5" customHeight="1" x14ac:dyDescent="0.2">
      <c r="A91" s="222" t="s">
        <v>30</v>
      </c>
      <c r="B91" s="223" t="s">
        <v>275</v>
      </c>
      <c r="C91" s="224" t="s">
        <v>276</v>
      </c>
      <c r="D91" s="230" t="s">
        <v>144</v>
      </c>
      <c r="E91" s="226">
        <v>45931</v>
      </c>
      <c r="F91" s="227">
        <v>48121</v>
      </c>
      <c r="G91" s="228">
        <v>226469425.37</v>
      </c>
      <c r="H91" s="229">
        <f t="shared" si="5"/>
        <v>226469425.37</v>
      </c>
      <c r="I91" s="228"/>
      <c r="J91" s="229"/>
      <c r="K91" s="218">
        <f t="shared" si="3"/>
        <v>22646942.537</v>
      </c>
      <c r="L91" s="207"/>
      <c r="N91" s="230">
        <f t="shared" si="4"/>
        <v>0</v>
      </c>
    </row>
    <row r="92" spans="1:14" s="221" customFormat="1" ht="16.5" customHeight="1" x14ac:dyDescent="0.2">
      <c r="A92" s="222" t="s">
        <v>30</v>
      </c>
      <c r="B92" s="223" t="s">
        <v>277</v>
      </c>
      <c r="C92" s="224" t="s">
        <v>278</v>
      </c>
      <c r="D92" s="230" t="s">
        <v>144</v>
      </c>
      <c r="E92" s="226">
        <v>45931</v>
      </c>
      <c r="F92" s="227">
        <v>48121</v>
      </c>
      <c r="G92" s="228">
        <v>8527725.2400000002</v>
      </c>
      <c r="H92" s="229">
        <f t="shared" si="5"/>
        <v>8527725.2400000002</v>
      </c>
      <c r="I92" s="228"/>
      <c r="J92" s="229"/>
      <c r="K92" s="218">
        <f t="shared" si="3"/>
        <v>852772.52400000009</v>
      </c>
      <c r="L92" s="207"/>
      <c r="N92" s="230">
        <f t="shared" si="4"/>
        <v>0</v>
      </c>
    </row>
    <row r="93" spans="1:14" s="221" customFormat="1" ht="16.5" customHeight="1" x14ac:dyDescent="0.2">
      <c r="A93" s="222" t="s">
        <v>30</v>
      </c>
      <c r="B93" s="223" t="s">
        <v>279</v>
      </c>
      <c r="C93" s="224" t="s">
        <v>280</v>
      </c>
      <c r="D93" s="230" t="s">
        <v>144</v>
      </c>
      <c r="E93" s="226">
        <v>45931</v>
      </c>
      <c r="F93" s="227">
        <v>48121</v>
      </c>
      <c r="G93" s="228">
        <v>2444787.37</v>
      </c>
      <c r="H93" s="229">
        <f t="shared" si="5"/>
        <v>2444787.37</v>
      </c>
      <c r="I93" s="228"/>
      <c r="J93" s="229"/>
      <c r="K93" s="218">
        <f t="shared" si="3"/>
        <v>244478.73700000002</v>
      </c>
      <c r="L93" s="207"/>
      <c r="N93" s="230">
        <f t="shared" si="4"/>
        <v>0</v>
      </c>
    </row>
    <row r="94" spans="1:14" s="221" customFormat="1" ht="16.5" customHeight="1" x14ac:dyDescent="0.2">
      <c r="A94" s="222" t="s">
        <v>30</v>
      </c>
      <c r="B94" s="223" t="s">
        <v>281</v>
      </c>
      <c r="C94" s="224" t="s">
        <v>282</v>
      </c>
      <c r="D94" s="230" t="s">
        <v>144</v>
      </c>
      <c r="E94" s="226">
        <v>45931</v>
      </c>
      <c r="F94" s="227">
        <v>48121</v>
      </c>
      <c r="G94" s="228">
        <v>19402778.129999999</v>
      </c>
      <c r="H94" s="229">
        <f t="shared" si="5"/>
        <v>19402778.129999999</v>
      </c>
      <c r="I94" s="228"/>
      <c r="J94" s="229"/>
      <c r="K94" s="218">
        <f t="shared" si="3"/>
        <v>1940277.8130000001</v>
      </c>
      <c r="L94" s="207"/>
      <c r="N94" s="230">
        <f t="shared" si="4"/>
        <v>0</v>
      </c>
    </row>
    <row r="95" spans="1:14" s="221" customFormat="1" ht="16.5" customHeight="1" x14ac:dyDescent="0.2">
      <c r="A95" s="222" t="s">
        <v>30</v>
      </c>
      <c r="B95" s="223" t="s">
        <v>283</v>
      </c>
      <c r="C95" s="224" t="s">
        <v>284</v>
      </c>
      <c r="D95" s="230" t="s">
        <v>144</v>
      </c>
      <c r="E95" s="226">
        <v>45931</v>
      </c>
      <c r="F95" s="227">
        <v>48121</v>
      </c>
      <c r="G95" s="228">
        <v>10954886.91</v>
      </c>
      <c r="H95" s="229">
        <f t="shared" si="5"/>
        <v>10954886.91</v>
      </c>
      <c r="I95" s="228"/>
      <c r="J95" s="229"/>
      <c r="K95" s="218">
        <f t="shared" si="3"/>
        <v>1095488.6910000001</v>
      </c>
      <c r="L95" s="207"/>
      <c r="N95" s="230">
        <f t="shared" si="4"/>
        <v>0</v>
      </c>
    </row>
    <row r="96" spans="1:14" s="221" customFormat="1" ht="16.5" customHeight="1" x14ac:dyDescent="0.2">
      <c r="A96" s="222" t="s">
        <v>30</v>
      </c>
      <c r="B96" s="223" t="s">
        <v>285</v>
      </c>
      <c r="C96" s="224" t="s">
        <v>286</v>
      </c>
      <c r="D96" s="230" t="s">
        <v>144</v>
      </c>
      <c r="E96" s="226">
        <v>45931</v>
      </c>
      <c r="F96" s="227">
        <v>48121</v>
      </c>
      <c r="G96" s="228">
        <v>32160669.800000001</v>
      </c>
      <c r="H96" s="229">
        <f t="shared" si="5"/>
        <v>32160669.800000001</v>
      </c>
      <c r="I96" s="228"/>
      <c r="J96" s="229"/>
      <c r="K96" s="218">
        <f t="shared" si="3"/>
        <v>3216066.9800000004</v>
      </c>
      <c r="L96" s="207"/>
      <c r="N96" s="230">
        <f t="shared" si="4"/>
        <v>0</v>
      </c>
    </row>
    <row r="97" spans="1:14" s="221" customFormat="1" ht="16.5" customHeight="1" x14ac:dyDescent="0.2">
      <c r="A97" s="222" t="s">
        <v>30</v>
      </c>
      <c r="B97" s="223" t="s">
        <v>287</v>
      </c>
      <c r="C97" s="224" t="s">
        <v>288</v>
      </c>
      <c r="D97" s="230" t="s">
        <v>144</v>
      </c>
      <c r="E97" s="226">
        <v>45931</v>
      </c>
      <c r="F97" s="227">
        <v>48121</v>
      </c>
      <c r="G97" s="228">
        <v>2125451.2799999998</v>
      </c>
      <c r="H97" s="229">
        <f t="shared" si="5"/>
        <v>2125451.2799999998</v>
      </c>
      <c r="I97" s="228"/>
      <c r="J97" s="229"/>
      <c r="K97" s="218">
        <f t="shared" si="3"/>
        <v>212545.128</v>
      </c>
      <c r="L97" s="207"/>
      <c r="N97" s="230">
        <f t="shared" si="4"/>
        <v>0</v>
      </c>
    </row>
    <row r="98" spans="1:14" s="221" customFormat="1" ht="16.5" customHeight="1" x14ac:dyDescent="0.2">
      <c r="A98" s="222" t="s">
        <v>30</v>
      </c>
      <c r="B98" s="223" t="s">
        <v>289</v>
      </c>
      <c r="C98" s="224" t="s">
        <v>290</v>
      </c>
      <c r="D98" s="230" t="s">
        <v>144</v>
      </c>
      <c r="E98" s="226">
        <v>45931</v>
      </c>
      <c r="F98" s="227">
        <v>48121</v>
      </c>
      <c r="G98" s="228">
        <v>9340580.75</v>
      </c>
      <c r="H98" s="229">
        <f t="shared" si="5"/>
        <v>9340580.75</v>
      </c>
      <c r="I98" s="228"/>
      <c r="J98" s="229"/>
      <c r="K98" s="218">
        <f t="shared" si="3"/>
        <v>934058.07500000007</v>
      </c>
      <c r="L98" s="207"/>
      <c r="N98" s="230">
        <f t="shared" si="4"/>
        <v>0</v>
      </c>
    </row>
    <row r="99" spans="1:14" s="221" customFormat="1" ht="16.5" customHeight="1" x14ac:dyDescent="0.2">
      <c r="A99" s="222" t="s">
        <v>30</v>
      </c>
      <c r="B99" s="223" t="s">
        <v>291</v>
      </c>
      <c r="C99" s="224" t="s">
        <v>292</v>
      </c>
      <c r="D99" s="230" t="s">
        <v>144</v>
      </c>
      <c r="E99" s="226">
        <v>45931</v>
      </c>
      <c r="F99" s="227">
        <v>48121</v>
      </c>
      <c r="G99" s="228">
        <v>152410.41</v>
      </c>
      <c r="H99" s="229">
        <f t="shared" si="5"/>
        <v>152410.41</v>
      </c>
      <c r="I99" s="228"/>
      <c r="J99" s="229"/>
      <c r="K99" s="218">
        <f t="shared" si="3"/>
        <v>15241.041000000001</v>
      </c>
      <c r="L99" s="207"/>
      <c r="N99" s="230">
        <f t="shared" si="4"/>
        <v>0</v>
      </c>
    </row>
    <row r="100" spans="1:14" s="221" customFormat="1" ht="16.5" customHeight="1" x14ac:dyDescent="0.2">
      <c r="A100" s="222" t="s">
        <v>30</v>
      </c>
      <c r="B100" s="223" t="s">
        <v>293</v>
      </c>
      <c r="C100" s="224" t="s">
        <v>294</v>
      </c>
      <c r="D100" s="230" t="s">
        <v>144</v>
      </c>
      <c r="E100" s="226">
        <v>45931</v>
      </c>
      <c r="F100" s="227">
        <v>48121</v>
      </c>
      <c r="G100" s="228">
        <v>441679.14</v>
      </c>
      <c r="H100" s="229">
        <f t="shared" si="5"/>
        <v>441679.14</v>
      </c>
      <c r="I100" s="228"/>
      <c r="J100" s="229"/>
      <c r="K100" s="218">
        <f t="shared" si="3"/>
        <v>44167.914000000004</v>
      </c>
      <c r="L100" s="207"/>
      <c r="N100" s="230">
        <f t="shared" si="4"/>
        <v>0</v>
      </c>
    </row>
    <row r="101" spans="1:14" s="221" customFormat="1" ht="16.5" customHeight="1" x14ac:dyDescent="0.2">
      <c r="A101" s="222" t="s">
        <v>30</v>
      </c>
      <c r="B101" s="223" t="s">
        <v>295</v>
      </c>
      <c r="C101" s="224" t="s">
        <v>296</v>
      </c>
      <c r="D101" s="230" t="s">
        <v>144</v>
      </c>
      <c r="E101" s="226">
        <v>45931</v>
      </c>
      <c r="F101" s="227">
        <v>48121</v>
      </c>
      <c r="G101" s="228">
        <v>1145670.08</v>
      </c>
      <c r="H101" s="229">
        <f t="shared" si="5"/>
        <v>1145670.08</v>
      </c>
      <c r="I101" s="228"/>
      <c r="J101" s="229"/>
      <c r="K101" s="218">
        <f t="shared" si="3"/>
        <v>114567.00800000002</v>
      </c>
      <c r="L101" s="207"/>
      <c r="N101" s="230">
        <f t="shared" si="4"/>
        <v>0</v>
      </c>
    </row>
    <row r="102" spans="1:14" s="221" customFormat="1" ht="16.5" customHeight="1" x14ac:dyDescent="0.2">
      <c r="A102" s="222" t="s">
        <v>30</v>
      </c>
      <c r="B102" s="223" t="s">
        <v>297</v>
      </c>
      <c r="C102" s="224" t="s">
        <v>298</v>
      </c>
      <c r="D102" s="230" t="s">
        <v>144</v>
      </c>
      <c r="E102" s="226">
        <v>45931</v>
      </c>
      <c r="F102" s="227">
        <v>48121</v>
      </c>
      <c r="G102" s="228">
        <v>1640226.3</v>
      </c>
      <c r="H102" s="229">
        <f t="shared" si="5"/>
        <v>1640226.3</v>
      </c>
      <c r="I102" s="228"/>
      <c r="J102" s="229"/>
      <c r="K102" s="218">
        <f t="shared" si="3"/>
        <v>164022.63</v>
      </c>
      <c r="L102" s="207"/>
      <c r="N102" s="230">
        <f t="shared" si="4"/>
        <v>0</v>
      </c>
    </row>
    <row r="103" spans="1:14" s="221" customFormat="1" ht="16.5" customHeight="1" x14ac:dyDescent="0.2">
      <c r="A103" s="222" t="s">
        <v>30</v>
      </c>
      <c r="B103" s="223" t="s">
        <v>299</v>
      </c>
      <c r="C103" s="224" t="s">
        <v>300</v>
      </c>
      <c r="D103" s="230" t="s">
        <v>144</v>
      </c>
      <c r="E103" s="226">
        <v>45931</v>
      </c>
      <c r="F103" s="227">
        <v>48121</v>
      </c>
      <c r="G103" s="228">
        <v>4976666.4000000004</v>
      </c>
      <c r="H103" s="229">
        <f t="shared" si="5"/>
        <v>4976666.4000000004</v>
      </c>
      <c r="I103" s="228"/>
      <c r="J103" s="229"/>
      <c r="K103" s="218">
        <f t="shared" si="3"/>
        <v>497666.64000000007</v>
      </c>
      <c r="L103" s="207"/>
      <c r="N103" s="230">
        <f t="shared" si="4"/>
        <v>0</v>
      </c>
    </row>
    <row r="104" spans="1:14" s="221" customFormat="1" ht="16.5" customHeight="1" x14ac:dyDescent="0.2">
      <c r="A104" s="222" t="s">
        <v>30</v>
      </c>
      <c r="B104" s="223" t="s">
        <v>301</v>
      </c>
      <c r="C104" s="224" t="s">
        <v>302</v>
      </c>
      <c r="D104" s="230" t="s">
        <v>144</v>
      </c>
      <c r="E104" s="226">
        <v>45931</v>
      </c>
      <c r="F104" s="227">
        <v>48121</v>
      </c>
      <c r="G104" s="228">
        <v>41103117.240000002</v>
      </c>
      <c r="H104" s="229">
        <f t="shared" si="5"/>
        <v>41103117.240000002</v>
      </c>
      <c r="I104" s="228"/>
      <c r="J104" s="229"/>
      <c r="K104" s="218">
        <f t="shared" si="3"/>
        <v>4110311.7240000004</v>
      </c>
      <c r="L104" s="207"/>
      <c r="N104" s="230">
        <f t="shared" si="4"/>
        <v>0</v>
      </c>
    </row>
    <row r="105" spans="1:14" s="221" customFormat="1" ht="16.5" customHeight="1" x14ac:dyDescent="0.2">
      <c r="A105" s="222" t="s">
        <v>30</v>
      </c>
      <c r="B105" s="223" t="s">
        <v>303</v>
      </c>
      <c r="C105" s="224" t="s">
        <v>304</v>
      </c>
      <c r="D105" s="230" t="s">
        <v>144</v>
      </c>
      <c r="E105" s="226">
        <v>45931</v>
      </c>
      <c r="F105" s="227">
        <v>48121</v>
      </c>
      <c r="G105" s="228">
        <v>41173620.020000003</v>
      </c>
      <c r="H105" s="229">
        <f t="shared" si="5"/>
        <v>41173620.020000003</v>
      </c>
      <c r="I105" s="228"/>
      <c r="J105" s="229"/>
      <c r="K105" s="218">
        <f t="shared" si="3"/>
        <v>4117362.0020000003</v>
      </c>
      <c r="L105" s="207"/>
      <c r="N105" s="230">
        <f t="shared" si="4"/>
        <v>0</v>
      </c>
    </row>
    <row r="106" spans="1:14" s="221" customFormat="1" ht="16.5" customHeight="1" x14ac:dyDescent="0.2">
      <c r="A106" s="222" t="s">
        <v>30</v>
      </c>
      <c r="B106" s="223" t="s">
        <v>305</v>
      </c>
      <c r="C106" s="224" t="s">
        <v>306</v>
      </c>
      <c r="D106" s="230" t="s">
        <v>144</v>
      </c>
      <c r="E106" s="226">
        <v>45931</v>
      </c>
      <c r="F106" s="227">
        <v>48121</v>
      </c>
      <c r="G106" s="228">
        <v>194180191.68000001</v>
      </c>
      <c r="H106" s="229">
        <f t="shared" si="5"/>
        <v>194180191.68000001</v>
      </c>
      <c r="I106" s="228"/>
      <c r="J106" s="229"/>
      <c r="K106" s="218">
        <f t="shared" si="3"/>
        <v>19418019.168000001</v>
      </c>
      <c r="L106" s="207"/>
      <c r="N106" s="230">
        <f t="shared" si="4"/>
        <v>0</v>
      </c>
    </row>
    <row r="107" spans="1:14" s="221" customFormat="1" ht="16.5" customHeight="1" x14ac:dyDescent="0.2">
      <c r="A107" s="222" t="s">
        <v>30</v>
      </c>
      <c r="B107" s="223" t="s">
        <v>307</v>
      </c>
      <c r="C107" s="224" t="s">
        <v>308</v>
      </c>
      <c r="D107" s="230" t="s">
        <v>144</v>
      </c>
      <c r="E107" s="226">
        <v>45931</v>
      </c>
      <c r="F107" s="227">
        <v>48121</v>
      </c>
      <c r="G107" s="228">
        <v>5580087.2000000002</v>
      </c>
      <c r="H107" s="229">
        <f t="shared" si="5"/>
        <v>5580087.2000000002</v>
      </c>
      <c r="I107" s="228"/>
      <c r="J107" s="229"/>
      <c r="K107" s="218">
        <f t="shared" si="3"/>
        <v>558008.72000000009</v>
      </c>
      <c r="L107" s="207"/>
      <c r="N107" s="230">
        <f t="shared" si="4"/>
        <v>0</v>
      </c>
    </row>
    <row r="108" spans="1:14" s="221" customFormat="1" ht="16.5" customHeight="1" x14ac:dyDescent="0.2">
      <c r="A108" s="222" t="s">
        <v>30</v>
      </c>
      <c r="B108" s="223" t="s">
        <v>309</v>
      </c>
      <c r="C108" s="224" t="s">
        <v>310</v>
      </c>
      <c r="D108" s="230" t="s">
        <v>144</v>
      </c>
      <c r="E108" s="226">
        <v>45931</v>
      </c>
      <c r="F108" s="227">
        <v>48121</v>
      </c>
      <c r="G108" s="228">
        <v>746499.96</v>
      </c>
      <c r="H108" s="229">
        <f t="shared" si="5"/>
        <v>746499.96</v>
      </c>
      <c r="I108" s="228"/>
      <c r="J108" s="229"/>
      <c r="K108" s="218">
        <f t="shared" si="3"/>
        <v>74649.995999999999</v>
      </c>
      <c r="L108" s="207"/>
      <c r="N108" s="230">
        <f t="shared" si="4"/>
        <v>0</v>
      </c>
    </row>
    <row r="109" spans="1:14" s="221" customFormat="1" ht="16.5" customHeight="1" x14ac:dyDescent="0.2">
      <c r="A109" s="222" t="s">
        <v>30</v>
      </c>
      <c r="B109" s="223" t="s">
        <v>311</v>
      </c>
      <c r="C109" s="224" t="s">
        <v>312</v>
      </c>
      <c r="D109" s="230" t="s">
        <v>144</v>
      </c>
      <c r="E109" s="226">
        <v>45931</v>
      </c>
      <c r="F109" s="227">
        <v>48121</v>
      </c>
      <c r="G109" s="228">
        <v>2558835.9700000002</v>
      </c>
      <c r="H109" s="229">
        <f t="shared" si="5"/>
        <v>2558835.9700000002</v>
      </c>
      <c r="I109" s="228"/>
      <c r="J109" s="229"/>
      <c r="K109" s="218">
        <f t="shared" si="3"/>
        <v>255883.59700000004</v>
      </c>
      <c r="L109" s="207"/>
      <c r="N109" s="230">
        <f t="shared" si="4"/>
        <v>0</v>
      </c>
    </row>
    <row r="110" spans="1:14" s="221" customFormat="1" ht="16.5" customHeight="1" x14ac:dyDescent="0.2">
      <c r="A110" s="222" t="s">
        <v>30</v>
      </c>
      <c r="B110" s="223" t="s">
        <v>313</v>
      </c>
      <c r="C110" s="224" t="s">
        <v>314</v>
      </c>
      <c r="D110" s="230" t="s">
        <v>144</v>
      </c>
      <c r="E110" s="226">
        <v>45931</v>
      </c>
      <c r="F110" s="227">
        <v>48121</v>
      </c>
      <c r="G110" s="228">
        <v>2660442.91</v>
      </c>
      <c r="H110" s="229">
        <f t="shared" si="5"/>
        <v>2660442.91</v>
      </c>
      <c r="I110" s="228"/>
      <c r="J110" s="229"/>
      <c r="K110" s="218">
        <f t="shared" si="3"/>
        <v>266044.29100000003</v>
      </c>
      <c r="L110" s="207"/>
      <c r="N110" s="230">
        <f t="shared" si="4"/>
        <v>0</v>
      </c>
    </row>
    <row r="111" spans="1:14" s="221" customFormat="1" ht="16.5" customHeight="1" x14ac:dyDescent="0.2">
      <c r="A111" s="222" t="s">
        <v>30</v>
      </c>
      <c r="B111" s="223" t="s">
        <v>315</v>
      </c>
      <c r="C111" s="224" t="s">
        <v>316</v>
      </c>
      <c r="D111" s="230" t="s">
        <v>144</v>
      </c>
      <c r="E111" s="226">
        <v>45931</v>
      </c>
      <c r="F111" s="227">
        <v>48121</v>
      </c>
      <c r="G111" s="228">
        <v>993259.67</v>
      </c>
      <c r="H111" s="229">
        <f t="shared" si="5"/>
        <v>993259.67</v>
      </c>
      <c r="I111" s="228"/>
      <c r="J111" s="229"/>
      <c r="K111" s="218">
        <f t="shared" si="3"/>
        <v>99325.967000000004</v>
      </c>
      <c r="L111" s="207"/>
      <c r="N111" s="230">
        <f t="shared" si="4"/>
        <v>0</v>
      </c>
    </row>
    <row r="112" spans="1:14" s="221" customFormat="1" ht="16.5" customHeight="1" x14ac:dyDescent="0.2">
      <c r="A112" s="222" t="s">
        <v>30</v>
      </c>
      <c r="B112" s="223" t="s">
        <v>317</v>
      </c>
      <c r="C112" s="224" t="s">
        <v>318</v>
      </c>
      <c r="D112" s="230" t="s">
        <v>144</v>
      </c>
      <c r="E112" s="226">
        <v>45931</v>
      </c>
      <c r="F112" s="227">
        <v>48121</v>
      </c>
      <c r="G112" s="228">
        <v>5134260.84</v>
      </c>
      <c r="H112" s="229">
        <f t="shared" si="5"/>
        <v>5134260.84</v>
      </c>
      <c r="I112" s="228"/>
      <c r="J112" s="229"/>
      <c r="K112" s="218">
        <f t="shared" si="3"/>
        <v>513426.08400000003</v>
      </c>
      <c r="L112" s="207"/>
      <c r="N112" s="230">
        <f t="shared" si="4"/>
        <v>0</v>
      </c>
    </row>
    <row r="113" spans="1:14" s="221" customFormat="1" ht="16.5" customHeight="1" x14ac:dyDescent="0.2">
      <c r="A113" s="222" t="s">
        <v>30</v>
      </c>
      <c r="B113" s="223" t="s">
        <v>319</v>
      </c>
      <c r="C113" s="224" t="s">
        <v>320</v>
      </c>
      <c r="D113" s="230" t="s">
        <v>144</v>
      </c>
      <c r="E113" s="226">
        <v>45931</v>
      </c>
      <c r="F113" s="227">
        <v>48121</v>
      </c>
      <c r="G113" s="228">
        <v>191809.02</v>
      </c>
      <c r="H113" s="229">
        <f t="shared" si="5"/>
        <v>191809.02</v>
      </c>
      <c r="I113" s="228"/>
      <c r="J113" s="229"/>
      <c r="K113" s="218">
        <f t="shared" si="3"/>
        <v>19180.901999999998</v>
      </c>
      <c r="L113" s="207"/>
      <c r="N113" s="230">
        <f t="shared" si="4"/>
        <v>0</v>
      </c>
    </row>
    <row r="114" spans="1:14" s="221" customFormat="1" ht="16.5" customHeight="1" x14ac:dyDescent="0.2">
      <c r="A114" s="222" t="s">
        <v>30</v>
      </c>
      <c r="B114" s="223" t="s">
        <v>321</v>
      </c>
      <c r="C114" s="224" t="s">
        <v>322</v>
      </c>
      <c r="D114" s="230" t="s">
        <v>144</v>
      </c>
      <c r="E114" s="226">
        <v>45931</v>
      </c>
      <c r="F114" s="227">
        <v>48121</v>
      </c>
      <c r="G114" s="228">
        <v>727273438.80999994</v>
      </c>
      <c r="H114" s="229">
        <f t="shared" si="5"/>
        <v>727273438.80999994</v>
      </c>
      <c r="I114" s="228"/>
      <c r="J114" s="229"/>
      <c r="K114" s="218">
        <f t="shared" si="3"/>
        <v>72727343.880999997</v>
      </c>
      <c r="L114" s="207"/>
      <c r="N114" s="230">
        <f t="shared" si="4"/>
        <v>0</v>
      </c>
    </row>
    <row r="115" spans="1:14" s="221" customFormat="1" ht="16.5" customHeight="1" x14ac:dyDescent="0.2">
      <c r="A115" s="222" t="s">
        <v>30</v>
      </c>
      <c r="B115" s="223" t="s">
        <v>323</v>
      </c>
      <c r="C115" s="224" t="s">
        <v>324</v>
      </c>
      <c r="D115" s="230" t="s">
        <v>144</v>
      </c>
      <c r="E115" s="226">
        <v>45931</v>
      </c>
      <c r="F115" s="227">
        <v>48121</v>
      </c>
      <c r="G115" s="228">
        <v>10024872.380000001</v>
      </c>
      <c r="H115" s="229">
        <f t="shared" si="5"/>
        <v>10024872.380000001</v>
      </c>
      <c r="I115" s="228"/>
      <c r="J115" s="229"/>
      <c r="K115" s="218">
        <f t="shared" si="3"/>
        <v>1002487.2380000001</v>
      </c>
      <c r="L115" s="207"/>
      <c r="N115" s="230">
        <f t="shared" si="4"/>
        <v>0</v>
      </c>
    </row>
    <row r="116" spans="1:14" s="221" customFormat="1" ht="16.5" customHeight="1" x14ac:dyDescent="0.2">
      <c r="A116" s="222" t="s">
        <v>30</v>
      </c>
      <c r="B116" s="223" t="s">
        <v>325</v>
      </c>
      <c r="C116" s="224" t="s">
        <v>326</v>
      </c>
      <c r="D116" s="230" t="s">
        <v>144</v>
      </c>
      <c r="E116" s="226">
        <v>45931</v>
      </c>
      <c r="F116" s="227">
        <v>48121</v>
      </c>
      <c r="G116" s="228">
        <v>30251910.879999999</v>
      </c>
      <c r="H116" s="229">
        <f t="shared" si="5"/>
        <v>30251910.879999999</v>
      </c>
      <c r="I116" s="228"/>
      <c r="J116" s="229"/>
      <c r="K116" s="218">
        <f t="shared" si="3"/>
        <v>3025191.088</v>
      </c>
      <c r="L116" s="207"/>
      <c r="N116" s="230">
        <f t="shared" si="4"/>
        <v>0</v>
      </c>
    </row>
    <row r="117" spans="1:14" s="221" customFormat="1" ht="16.5" customHeight="1" x14ac:dyDescent="0.2">
      <c r="A117" s="222" t="s">
        <v>30</v>
      </c>
      <c r="B117" s="223" t="s">
        <v>327</v>
      </c>
      <c r="C117" s="224" t="s">
        <v>328</v>
      </c>
      <c r="D117" s="230" t="s">
        <v>144</v>
      </c>
      <c r="E117" s="226">
        <v>45931</v>
      </c>
      <c r="F117" s="227">
        <v>48121</v>
      </c>
      <c r="G117" s="228">
        <v>2280972.1</v>
      </c>
      <c r="H117" s="229">
        <f t="shared" si="5"/>
        <v>2280972.1</v>
      </c>
      <c r="I117" s="228"/>
      <c r="J117" s="229"/>
      <c r="K117" s="218">
        <f t="shared" si="3"/>
        <v>228097.21000000002</v>
      </c>
      <c r="L117" s="207"/>
      <c r="N117" s="230">
        <f t="shared" si="4"/>
        <v>0</v>
      </c>
    </row>
    <row r="118" spans="1:14" s="221" customFormat="1" ht="16.5" customHeight="1" x14ac:dyDescent="0.2">
      <c r="A118" s="222" t="s">
        <v>30</v>
      </c>
      <c r="B118" s="223" t="s">
        <v>329</v>
      </c>
      <c r="C118" s="224" t="s">
        <v>330</v>
      </c>
      <c r="D118" s="230" t="s">
        <v>144</v>
      </c>
      <c r="E118" s="226">
        <v>45931</v>
      </c>
      <c r="F118" s="227">
        <v>48121</v>
      </c>
      <c r="G118" s="228">
        <v>19684789.219999999</v>
      </c>
      <c r="H118" s="229">
        <f t="shared" si="5"/>
        <v>19684789.219999999</v>
      </c>
      <c r="I118" s="228"/>
      <c r="J118" s="229"/>
      <c r="K118" s="218">
        <f t="shared" si="3"/>
        <v>1968478.922</v>
      </c>
      <c r="L118" s="207"/>
      <c r="N118" s="230">
        <f t="shared" si="4"/>
        <v>0</v>
      </c>
    </row>
    <row r="119" spans="1:14" s="221" customFormat="1" ht="16.5" customHeight="1" x14ac:dyDescent="0.2">
      <c r="A119" s="222" t="s">
        <v>30</v>
      </c>
      <c r="B119" s="223" t="s">
        <v>331</v>
      </c>
      <c r="C119" s="224" t="s">
        <v>332</v>
      </c>
      <c r="D119" s="230" t="s">
        <v>144</v>
      </c>
      <c r="E119" s="226">
        <v>45931</v>
      </c>
      <c r="F119" s="227">
        <v>48121</v>
      </c>
      <c r="G119" s="228">
        <v>2528768.61</v>
      </c>
      <c r="H119" s="229">
        <f t="shared" si="5"/>
        <v>2528768.61</v>
      </c>
      <c r="I119" s="228"/>
      <c r="J119" s="229"/>
      <c r="K119" s="218">
        <f t="shared" si="3"/>
        <v>252876.861</v>
      </c>
      <c r="L119" s="207"/>
      <c r="N119" s="230">
        <f t="shared" si="4"/>
        <v>0</v>
      </c>
    </row>
    <row r="120" spans="1:14" s="221" customFormat="1" ht="16.5" customHeight="1" x14ac:dyDescent="0.2">
      <c r="A120" s="222" t="s">
        <v>30</v>
      </c>
      <c r="B120" s="223" t="s">
        <v>333</v>
      </c>
      <c r="C120" s="224" t="s">
        <v>334</v>
      </c>
      <c r="D120" s="230" t="s">
        <v>144</v>
      </c>
      <c r="E120" s="226">
        <v>45931</v>
      </c>
      <c r="F120" s="227">
        <v>48121</v>
      </c>
      <c r="G120" s="228">
        <v>1636079.08</v>
      </c>
      <c r="H120" s="229">
        <f t="shared" si="5"/>
        <v>1636079.08</v>
      </c>
      <c r="I120" s="228"/>
      <c r="J120" s="229"/>
      <c r="K120" s="218">
        <f t="shared" si="3"/>
        <v>163607.90800000002</v>
      </c>
      <c r="L120" s="207"/>
      <c r="N120" s="230">
        <f t="shared" si="4"/>
        <v>0</v>
      </c>
    </row>
    <row r="121" spans="1:14" s="221" customFormat="1" ht="16.5" customHeight="1" x14ac:dyDescent="0.2">
      <c r="A121" s="222" t="s">
        <v>30</v>
      </c>
      <c r="B121" s="223" t="s">
        <v>335</v>
      </c>
      <c r="C121" s="224" t="s">
        <v>336</v>
      </c>
      <c r="D121" s="230" t="s">
        <v>144</v>
      </c>
      <c r="E121" s="226">
        <v>45931</v>
      </c>
      <c r="F121" s="227">
        <v>48121</v>
      </c>
      <c r="G121" s="228">
        <v>7369613.4900000002</v>
      </c>
      <c r="H121" s="229">
        <f t="shared" si="5"/>
        <v>7369613.4900000002</v>
      </c>
      <c r="I121" s="228"/>
      <c r="J121" s="229"/>
      <c r="K121" s="218">
        <f t="shared" si="3"/>
        <v>736961.34900000005</v>
      </c>
      <c r="L121" s="207"/>
      <c r="N121" s="230">
        <f t="shared" si="4"/>
        <v>0</v>
      </c>
    </row>
    <row r="122" spans="1:14" s="221" customFormat="1" ht="16.5" customHeight="1" x14ac:dyDescent="0.2">
      <c r="A122" s="222" t="s">
        <v>30</v>
      </c>
      <c r="B122" s="223" t="s">
        <v>337</v>
      </c>
      <c r="C122" s="224" t="s">
        <v>338</v>
      </c>
      <c r="D122" s="230" t="s">
        <v>144</v>
      </c>
      <c r="E122" s="226">
        <v>45931</v>
      </c>
      <c r="F122" s="227">
        <v>48121</v>
      </c>
      <c r="G122" s="228">
        <v>52946546.469999999</v>
      </c>
      <c r="H122" s="229">
        <f t="shared" si="5"/>
        <v>52946546.469999999</v>
      </c>
      <c r="I122" s="228"/>
      <c r="J122" s="229"/>
      <c r="K122" s="218">
        <f t="shared" si="3"/>
        <v>5294654.6469999999</v>
      </c>
      <c r="L122" s="207"/>
      <c r="N122" s="230">
        <f t="shared" si="4"/>
        <v>0</v>
      </c>
    </row>
    <row r="123" spans="1:14" s="221" customFormat="1" ht="16.5" customHeight="1" x14ac:dyDescent="0.2">
      <c r="A123" s="222" t="s">
        <v>30</v>
      </c>
      <c r="B123" s="223" t="s">
        <v>339</v>
      </c>
      <c r="C123" s="224" t="s">
        <v>340</v>
      </c>
      <c r="D123" s="230" t="s">
        <v>144</v>
      </c>
      <c r="E123" s="226">
        <v>45931</v>
      </c>
      <c r="F123" s="227">
        <v>48121</v>
      </c>
      <c r="G123" s="228">
        <v>6089158.7000000002</v>
      </c>
      <c r="H123" s="229">
        <f t="shared" si="5"/>
        <v>6089158.7000000002</v>
      </c>
      <c r="I123" s="228"/>
      <c r="J123" s="229"/>
      <c r="K123" s="218">
        <f t="shared" si="3"/>
        <v>608915.87</v>
      </c>
      <c r="L123" s="207"/>
      <c r="N123" s="230">
        <f t="shared" si="4"/>
        <v>0</v>
      </c>
    </row>
    <row r="124" spans="1:14" s="221" customFormat="1" ht="16.5" customHeight="1" x14ac:dyDescent="0.2">
      <c r="A124" s="222" t="s">
        <v>30</v>
      </c>
      <c r="B124" s="223" t="s">
        <v>341</v>
      </c>
      <c r="C124" s="224" t="s">
        <v>342</v>
      </c>
      <c r="D124" s="230" t="s">
        <v>144</v>
      </c>
      <c r="E124" s="226">
        <v>45931</v>
      </c>
      <c r="F124" s="227">
        <v>48121</v>
      </c>
      <c r="G124" s="228">
        <v>31844444.129999999</v>
      </c>
      <c r="H124" s="229">
        <f t="shared" si="5"/>
        <v>31844444.129999999</v>
      </c>
      <c r="I124" s="228"/>
      <c r="J124" s="229"/>
      <c r="K124" s="218">
        <f t="shared" si="3"/>
        <v>3184444.4130000002</v>
      </c>
      <c r="L124" s="207"/>
      <c r="N124" s="230">
        <f t="shared" si="4"/>
        <v>0</v>
      </c>
    </row>
    <row r="125" spans="1:14" s="221" customFormat="1" ht="16.5" customHeight="1" x14ac:dyDescent="0.2">
      <c r="A125" s="222" t="s">
        <v>30</v>
      </c>
      <c r="B125" s="223" t="s">
        <v>343</v>
      </c>
      <c r="C125" s="224" t="s">
        <v>344</v>
      </c>
      <c r="D125" s="230" t="s">
        <v>144</v>
      </c>
      <c r="E125" s="226">
        <v>45931</v>
      </c>
      <c r="F125" s="227">
        <v>48121</v>
      </c>
      <c r="G125" s="228">
        <v>23264878.609999999</v>
      </c>
      <c r="H125" s="229">
        <f t="shared" si="5"/>
        <v>23264878.609999999</v>
      </c>
      <c r="I125" s="228"/>
      <c r="J125" s="229"/>
      <c r="K125" s="218">
        <f t="shared" si="3"/>
        <v>2326487.861</v>
      </c>
      <c r="L125" s="207"/>
      <c r="N125" s="230">
        <f t="shared" si="4"/>
        <v>0</v>
      </c>
    </row>
    <row r="126" spans="1:14" s="221" customFormat="1" ht="16.5" customHeight="1" x14ac:dyDescent="0.2">
      <c r="A126" s="222" t="s">
        <v>30</v>
      </c>
      <c r="B126" s="223" t="s">
        <v>345</v>
      </c>
      <c r="C126" s="224" t="s">
        <v>346</v>
      </c>
      <c r="D126" s="230" t="s">
        <v>144</v>
      </c>
      <c r="E126" s="226">
        <v>45931</v>
      </c>
      <c r="F126" s="227">
        <v>48121</v>
      </c>
      <c r="G126" s="228">
        <v>245722.9</v>
      </c>
      <c r="H126" s="229">
        <f t="shared" si="5"/>
        <v>245722.9</v>
      </c>
      <c r="I126" s="228"/>
      <c r="J126" s="229"/>
      <c r="K126" s="218">
        <f t="shared" si="3"/>
        <v>24572.29</v>
      </c>
      <c r="L126" s="207"/>
      <c r="N126" s="230">
        <f t="shared" si="4"/>
        <v>0</v>
      </c>
    </row>
    <row r="127" spans="1:14" s="221" customFormat="1" ht="16.5" customHeight="1" x14ac:dyDescent="0.2">
      <c r="A127" s="222" t="s">
        <v>30</v>
      </c>
      <c r="B127" s="223" t="s">
        <v>347</v>
      </c>
      <c r="C127" s="224" t="s">
        <v>348</v>
      </c>
      <c r="D127" s="230" t="s">
        <v>144</v>
      </c>
      <c r="E127" s="226">
        <v>45931</v>
      </c>
      <c r="F127" s="227">
        <v>48121</v>
      </c>
      <c r="G127" s="228">
        <v>205287.49</v>
      </c>
      <c r="H127" s="229">
        <f t="shared" si="5"/>
        <v>205287.49</v>
      </c>
      <c r="I127" s="228"/>
      <c r="J127" s="229"/>
      <c r="K127" s="218">
        <f t="shared" si="3"/>
        <v>20528.749</v>
      </c>
      <c r="L127" s="207"/>
      <c r="N127" s="230">
        <f t="shared" si="4"/>
        <v>0</v>
      </c>
    </row>
    <row r="128" spans="1:14" s="221" customFormat="1" ht="16.5" customHeight="1" x14ac:dyDescent="0.2">
      <c r="A128" s="222" t="s">
        <v>30</v>
      </c>
      <c r="B128" s="223" t="s">
        <v>349</v>
      </c>
      <c r="C128" s="224" t="s">
        <v>350</v>
      </c>
      <c r="D128" s="230" t="s">
        <v>144</v>
      </c>
      <c r="E128" s="226">
        <v>45931</v>
      </c>
      <c r="F128" s="227">
        <v>48121</v>
      </c>
      <c r="G128" s="228">
        <v>1705545.05</v>
      </c>
      <c r="H128" s="229">
        <f t="shared" si="5"/>
        <v>1705545.05</v>
      </c>
      <c r="I128" s="228"/>
      <c r="J128" s="229"/>
      <c r="K128" s="218">
        <f t="shared" si="3"/>
        <v>170554.505</v>
      </c>
      <c r="L128" s="207"/>
      <c r="N128" s="230">
        <f t="shared" si="4"/>
        <v>0</v>
      </c>
    </row>
    <row r="129" spans="1:14" s="221" customFormat="1" ht="16.5" customHeight="1" x14ac:dyDescent="0.2">
      <c r="A129" s="222" t="s">
        <v>30</v>
      </c>
      <c r="B129" s="223" t="s">
        <v>351</v>
      </c>
      <c r="C129" s="224" t="s">
        <v>352</v>
      </c>
      <c r="D129" s="230" t="s">
        <v>144</v>
      </c>
      <c r="E129" s="226">
        <v>45931</v>
      </c>
      <c r="F129" s="227">
        <v>48121</v>
      </c>
      <c r="G129" s="228">
        <v>219802.77</v>
      </c>
      <c r="H129" s="229">
        <f t="shared" si="5"/>
        <v>219802.77</v>
      </c>
      <c r="I129" s="228"/>
      <c r="J129" s="229"/>
      <c r="K129" s="218">
        <f t="shared" si="3"/>
        <v>21980.277000000002</v>
      </c>
      <c r="L129" s="207"/>
      <c r="N129" s="230">
        <f t="shared" si="4"/>
        <v>0</v>
      </c>
    </row>
    <row r="130" spans="1:14" s="221" customFormat="1" ht="16.5" customHeight="1" x14ac:dyDescent="0.2">
      <c r="A130" s="222" t="s">
        <v>30</v>
      </c>
      <c r="B130" s="223" t="s">
        <v>353</v>
      </c>
      <c r="C130" s="224" t="s">
        <v>354</v>
      </c>
      <c r="D130" s="230" t="s">
        <v>144</v>
      </c>
      <c r="E130" s="226">
        <v>45931</v>
      </c>
      <c r="F130" s="227">
        <v>48121</v>
      </c>
      <c r="G130" s="228">
        <v>1254534.6599999999</v>
      </c>
      <c r="H130" s="229">
        <f t="shared" si="5"/>
        <v>1254534.6599999999</v>
      </c>
      <c r="I130" s="228"/>
      <c r="J130" s="229"/>
      <c r="K130" s="218">
        <f t="shared" si="3"/>
        <v>125453.466</v>
      </c>
      <c r="L130" s="207"/>
      <c r="N130" s="230">
        <f t="shared" si="4"/>
        <v>0</v>
      </c>
    </row>
    <row r="131" spans="1:14" s="221" customFormat="1" ht="16.5" customHeight="1" x14ac:dyDescent="0.2">
      <c r="A131" s="222" t="s">
        <v>30</v>
      </c>
      <c r="B131" s="223" t="s">
        <v>355</v>
      </c>
      <c r="C131" s="224" t="s">
        <v>356</v>
      </c>
      <c r="D131" s="230" t="s">
        <v>144</v>
      </c>
      <c r="E131" s="226">
        <v>46661</v>
      </c>
      <c r="F131" s="227">
        <v>47391</v>
      </c>
      <c r="G131" s="228">
        <v>80144234.930000007</v>
      </c>
      <c r="H131" s="229">
        <f t="shared" si="5"/>
        <v>80144234.930000007</v>
      </c>
      <c r="I131" s="228"/>
      <c r="J131" s="229"/>
      <c r="K131" s="218">
        <f t="shared" si="3"/>
        <v>8014423.4930000007</v>
      </c>
      <c r="L131" s="207"/>
      <c r="N131" s="230">
        <f t="shared" si="4"/>
        <v>0</v>
      </c>
    </row>
    <row r="132" spans="1:14" s="221" customFormat="1" ht="16.5" customHeight="1" x14ac:dyDescent="0.2">
      <c r="A132" s="222" t="s">
        <v>30</v>
      </c>
      <c r="B132" s="223" t="s">
        <v>357</v>
      </c>
      <c r="C132" s="224" t="s">
        <v>358</v>
      </c>
      <c r="D132" s="230" t="s">
        <v>144</v>
      </c>
      <c r="E132" s="226">
        <v>46661</v>
      </c>
      <c r="F132" s="227">
        <v>47391</v>
      </c>
      <c r="G132" s="228">
        <v>86270068.930000007</v>
      </c>
      <c r="H132" s="229">
        <f t="shared" si="5"/>
        <v>86270068.930000007</v>
      </c>
      <c r="I132" s="228"/>
      <c r="J132" s="229"/>
      <c r="K132" s="218">
        <f t="shared" si="3"/>
        <v>8627006.8930000011</v>
      </c>
      <c r="L132" s="207"/>
      <c r="N132" s="230">
        <f t="shared" si="4"/>
        <v>0</v>
      </c>
    </row>
    <row r="133" spans="1:14" s="221" customFormat="1" ht="16.5" customHeight="1" x14ac:dyDescent="0.2">
      <c r="A133" s="222" t="s">
        <v>30</v>
      </c>
      <c r="B133" s="223" t="s">
        <v>359</v>
      </c>
      <c r="C133" s="224" t="s">
        <v>360</v>
      </c>
      <c r="D133" s="230" t="s">
        <v>144</v>
      </c>
      <c r="E133" s="226">
        <v>46661</v>
      </c>
      <c r="F133" s="227">
        <v>47391</v>
      </c>
      <c r="G133" s="228">
        <v>113654531.58</v>
      </c>
      <c r="H133" s="229">
        <f t="shared" si="5"/>
        <v>113654531.58</v>
      </c>
      <c r="I133" s="228"/>
      <c r="J133" s="229"/>
      <c r="K133" s="218">
        <f t="shared" si="3"/>
        <v>11365453.158</v>
      </c>
      <c r="L133" s="207"/>
      <c r="N133" s="230">
        <f t="shared" si="4"/>
        <v>0</v>
      </c>
    </row>
    <row r="134" spans="1:14" s="221" customFormat="1" ht="16.5" customHeight="1" x14ac:dyDescent="0.2">
      <c r="A134" s="222" t="s">
        <v>30</v>
      </c>
      <c r="B134" s="223" t="s">
        <v>361</v>
      </c>
      <c r="C134" s="224" t="s">
        <v>362</v>
      </c>
      <c r="D134" s="230" t="s">
        <v>144</v>
      </c>
      <c r="E134" s="226">
        <v>46661</v>
      </c>
      <c r="F134" s="227">
        <v>47391</v>
      </c>
      <c r="G134" s="228">
        <v>97551711.200000003</v>
      </c>
      <c r="H134" s="229">
        <f t="shared" si="5"/>
        <v>97551711.200000003</v>
      </c>
      <c r="I134" s="228"/>
      <c r="J134" s="229"/>
      <c r="K134" s="218">
        <f t="shared" si="3"/>
        <v>9755171.120000001</v>
      </c>
      <c r="L134" s="207"/>
      <c r="N134" s="230">
        <f t="shared" si="4"/>
        <v>0</v>
      </c>
    </row>
    <row r="135" spans="1:14" s="221" customFormat="1" ht="16.5" customHeight="1" x14ac:dyDescent="0.2">
      <c r="A135" s="222" t="s">
        <v>30</v>
      </c>
      <c r="B135" s="223" t="s">
        <v>363</v>
      </c>
      <c r="C135" s="224" t="s">
        <v>364</v>
      </c>
      <c r="D135" s="230" t="s">
        <v>144</v>
      </c>
      <c r="E135" s="226">
        <v>46661</v>
      </c>
      <c r="F135" s="227">
        <v>47391</v>
      </c>
      <c r="G135" s="228">
        <v>41387616.670000002</v>
      </c>
      <c r="H135" s="229">
        <f t="shared" si="5"/>
        <v>41387616.670000002</v>
      </c>
      <c r="I135" s="228"/>
      <c r="J135" s="229"/>
      <c r="K135" s="218">
        <f t="shared" si="3"/>
        <v>4138761.6670000004</v>
      </c>
      <c r="L135" s="207"/>
      <c r="N135" s="230">
        <f t="shared" si="4"/>
        <v>0</v>
      </c>
    </row>
    <row r="136" spans="1:14" s="221" customFormat="1" ht="16.5" customHeight="1" x14ac:dyDescent="0.2">
      <c r="A136" s="222" t="s">
        <v>30</v>
      </c>
      <c r="B136" s="223" t="s">
        <v>365</v>
      </c>
      <c r="C136" s="224" t="s">
        <v>366</v>
      </c>
      <c r="D136" s="230" t="s">
        <v>144</v>
      </c>
      <c r="E136" s="226">
        <v>46661</v>
      </c>
      <c r="F136" s="227">
        <v>47391</v>
      </c>
      <c r="G136" s="228">
        <v>15789174</v>
      </c>
      <c r="H136" s="229">
        <f t="shared" si="5"/>
        <v>15789174</v>
      </c>
      <c r="I136" s="228"/>
      <c r="J136" s="229"/>
      <c r="K136" s="218">
        <f t="shared" si="3"/>
        <v>1578917.4000000001</v>
      </c>
      <c r="L136" s="207"/>
      <c r="N136" s="230">
        <f t="shared" si="4"/>
        <v>0</v>
      </c>
    </row>
    <row r="137" spans="1:14" s="221" customFormat="1" ht="16.5" customHeight="1" x14ac:dyDescent="0.2">
      <c r="A137" s="222" t="s">
        <v>30</v>
      </c>
      <c r="B137" s="223" t="s">
        <v>367</v>
      </c>
      <c r="C137" s="224" t="s">
        <v>368</v>
      </c>
      <c r="D137" s="230" t="s">
        <v>144</v>
      </c>
      <c r="E137" s="226">
        <v>46661</v>
      </c>
      <c r="F137" s="227">
        <v>47391</v>
      </c>
      <c r="G137" s="228">
        <v>25833485.440000001</v>
      </c>
      <c r="H137" s="229">
        <f t="shared" si="5"/>
        <v>25833485.440000001</v>
      </c>
      <c r="I137" s="228"/>
      <c r="J137" s="229"/>
      <c r="K137" s="218">
        <f t="shared" si="3"/>
        <v>2583348.5440000002</v>
      </c>
      <c r="L137" s="207"/>
      <c r="N137" s="230">
        <f t="shared" si="4"/>
        <v>0</v>
      </c>
    </row>
    <row r="138" spans="1:14" s="221" customFormat="1" ht="16.5" customHeight="1" x14ac:dyDescent="0.2">
      <c r="A138" s="222" t="s">
        <v>30</v>
      </c>
      <c r="B138" s="223" t="s">
        <v>369</v>
      </c>
      <c r="C138" s="224" t="s">
        <v>370</v>
      </c>
      <c r="D138" s="230" t="s">
        <v>144</v>
      </c>
      <c r="E138" s="226">
        <v>46661</v>
      </c>
      <c r="F138" s="227">
        <v>47391</v>
      </c>
      <c r="G138" s="228">
        <v>23955365.16</v>
      </c>
      <c r="H138" s="229">
        <f t="shared" si="5"/>
        <v>23955365.16</v>
      </c>
      <c r="I138" s="228"/>
      <c r="J138" s="229"/>
      <c r="K138" s="218">
        <f t="shared" si="3"/>
        <v>2395536.5160000003</v>
      </c>
      <c r="L138" s="207"/>
      <c r="N138" s="230">
        <f t="shared" si="4"/>
        <v>0</v>
      </c>
    </row>
    <row r="139" spans="1:14" s="221" customFormat="1" ht="16.5" customHeight="1" x14ac:dyDescent="0.2">
      <c r="A139" s="222"/>
      <c r="B139" s="223"/>
      <c r="C139" s="224"/>
      <c r="D139" s="230"/>
      <c r="E139" s="226"/>
      <c r="F139" s="227"/>
      <c r="G139" s="228">
        <v>0</v>
      </c>
      <c r="H139" s="229">
        <f t="shared" si="5"/>
        <v>0</v>
      </c>
      <c r="I139" s="228"/>
      <c r="J139" s="229"/>
      <c r="K139" s="218">
        <f t="shared" si="3"/>
        <v>0</v>
      </c>
      <c r="L139" s="207"/>
      <c r="N139" s="230">
        <f t="shared" si="4"/>
        <v>0</v>
      </c>
    </row>
    <row r="140" spans="1:14" s="221" customFormat="1" ht="16.5" customHeight="1" x14ac:dyDescent="0.2">
      <c r="A140" s="222"/>
      <c r="B140" s="223"/>
      <c r="C140" s="224" t="s">
        <v>371</v>
      </c>
      <c r="D140" s="230"/>
      <c r="E140" s="226"/>
      <c r="F140" s="227"/>
      <c r="G140" s="228">
        <v>0</v>
      </c>
      <c r="H140" s="229">
        <f t="shared" si="5"/>
        <v>0</v>
      </c>
      <c r="I140" s="228"/>
      <c r="J140" s="229"/>
      <c r="K140" s="218">
        <f t="shared" si="3"/>
        <v>0</v>
      </c>
      <c r="L140" s="207"/>
      <c r="N140" s="230">
        <f t="shared" si="4"/>
        <v>0</v>
      </c>
    </row>
    <row r="141" spans="1:14" s="221" customFormat="1" ht="16.5" customHeight="1" x14ac:dyDescent="0.2">
      <c r="A141" s="222" t="s">
        <v>30</v>
      </c>
      <c r="B141" s="223" t="s">
        <v>372</v>
      </c>
      <c r="C141" s="224" t="s">
        <v>373</v>
      </c>
      <c r="D141" s="230" t="s">
        <v>154</v>
      </c>
      <c r="E141" s="226">
        <v>45931</v>
      </c>
      <c r="F141" s="227">
        <v>48121</v>
      </c>
      <c r="G141" s="228">
        <v>27316253.640000001</v>
      </c>
      <c r="H141" s="229">
        <f t="shared" si="5"/>
        <v>27316253.640000001</v>
      </c>
      <c r="I141" s="228"/>
      <c r="J141" s="229"/>
      <c r="K141" s="218">
        <f t="shared" ref="K141:K204" si="6">G141*$K$6</f>
        <v>2731625.3640000001</v>
      </c>
      <c r="L141" s="207"/>
      <c r="N141" s="230">
        <f t="shared" si="4"/>
        <v>0</v>
      </c>
    </row>
    <row r="142" spans="1:14" s="221" customFormat="1" ht="16.5" customHeight="1" x14ac:dyDescent="0.2">
      <c r="A142" s="222" t="s">
        <v>30</v>
      </c>
      <c r="B142" s="223" t="s">
        <v>374</v>
      </c>
      <c r="C142" s="224" t="s">
        <v>375</v>
      </c>
      <c r="D142" s="230" t="s">
        <v>154</v>
      </c>
      <c r="E142" s="226">
        <v>45931</v>
      </c>
      <c r="F142" s="227">
        <v>48121</v>
      </c>
      <c r="G142" s="228">
        <v>22906842.719999999</v>
      </c>
      <c r="H142" s="229">
        <f t="shared" si="5"/>
        <v>22906842.719999999</v>
      </c>
      <c r="I142" s="228"/>
      <c r="J142" s="229"/>
      <c r="K142" s="218">
        <f t="shared" si="6"/>
        <v>2290684.2719999999</v>
      </c>
      <c r="L142" s="207"/>
      <c r="N142" s="230">
        <f t="shared" ref="N142:N205" si="7">IF(D142="SŽDC",0,IF(D142="Ostatní",0,IF(D142="",0,1)))</f>
        <v>0</v>
      </c>
    </row>
    <row r="143" spans="1:14" s="221" customFormat="1" ht="16.5" customHeight="1" x14ac:dyDescent="0.2">
      <c r="A143" s="222" t="s">
        <v>30</v>
      </c>
      <c r="B143" s="223" t="s">
        <v>376</v>
      </c>
      <c r="C143" s="224" t="s">
        <v>377</v>
      </c>
      <c r="D143" s="230" t="s">
        <v>144</v>
      </c>
      <c r="E143" s="226">
        <v>45931</v>
      </c>
      <c r="F143" s="227">
        <v>48121</v>
      </c>
      <c r="G143" s="228">
        <v>22906842.719999999</v>
      </c>
      <c r="H143" s="229">
        <f t="shared" si="5"/>
        <v>22906842.719999999</v>
      </c>
      <c r="I143" s="228"/>
      <c r="J143" s="229"/>
      <c r="K143" s="218">
        <f t="shared" si="6"/>
        <v>2290684.2719999999</v>
      </c>
      <c r="L143" s="207"/>
      <c r="N143" s="230">
        <f t="shared" si="7"/>
        <v>0</v>
      </c>
    </row>
    <row r="144" spans="1:14" s="221" customFormat="1" ht="16.5" customHeight="1" x14ac:dyDescent="0.2">
      <c r="A144" s="222" t="s">
        <v>30</v>
      </c>
      <c r="B144" s="223" t="s">
        <v>378</v>
      </c>
      <c r="C144" s="224" t="s">
        <v>379</v>
      </c>
      <c r="D144" s="230" t="s">
        <v>154</v>
      </c>
      <c r="E144" s="226">
        <v>45931</v>
      </c>
      <c r="F144" s="227">
        <v>48121</v>
      </c>
      <c r="G144" s="228">
        <v>2263595.2400000002</v>
      </c>
      <c r="H144" s="229">
        <f t="shared" ref="H144:H207" si="8">G144</f>
        <v>2263595.2400000002</v>
      </c>
      <c r="I144" s="228"/>
      <c r="J144" s="229"/>
      <c r="K144" s="218">
        <f t="shared" si="6"/>
        <v>226359.52400000003</v>
      </c>
      <c r="L144" s="207"/>
      <c r="N144" s="230">
        <f t="shared" si="7"/>
        <v>0</v>
      </c>
    </row>
    <row r="145" spans="1:14" s="221" customFormat="1" ht="16.5" customHeight="1" x14ac:dyDescent="0.2">
      <c r="A145" s="222" t="s">
        <v>30</v>
      </c>
      <c r="B145" s="223" t="s">
        <v>380</v>
      </c>
      <c r="C145" s="224" t="s">
        <v>381</v>
      </c>
      <c r="D145" s="230" t="s">
        <v>154</v>
      </c>
      <c r="E145" s="226">
        <v>45931</v>
      </c>
      <c r="F145" s="227">
        <v>48121</v>
      </c>
      <c r="G145" s="228">
        <v>1241781.95</v>
      </c>
      <c r="H145" s="229">
        <f t="shared" si="8"/>
        <v>1241781.95</v>
      </c>
      <c r="I145" s="228"/>
      <c r="J145" s="229"/>
      <c r="K145" s="218">
        <f t="shared" si="6"/>
        <v>124178.19500000001</v>
      </c>
      <c r="L145" s="207"/>
      <c r="N145" s="230">
        <f t="shared" si="7"/>
        <v>0</v>
      </c>
    </row>
    <row r="146" spans="1:14" s="221" customFormat="1" ht="16.5" customHeight="1" x14ac:dyDescent="0.2">
      <c r="A146" s="222" t="s">
        <v>30</v>
      </c>
      <c r="B146" s="223" t="s">
        <v>382</v>
      </c>
      <c r="C146" s="224" t="s">
        <v>383</v>
      </c>
      <c r="D146" s="230" t="s">
        <v>154</v>
      </c>
      <c r="E146" s="226">
        <v>45931</v>
      </c>
      <c r="F146" s="227">
        <v>48121</v>
      </c>
      <c r="G146" s="228">
        <v>2674958.19</v>
      </c>
      <c r="H146" s="229">
        <f t="shared" si="8"/>
        <v>2674958.19</v>
      </c>
      <c r="I146" s="228"/>
      <c r="J146" s="229"/>
      <c r="K146" s="218">
        <f t="shared" si="6"/>
        <v>267495.81900000002</v>
      </c>
      <c r="L146" s="207"/>
      <c r="N146" s="230">
        <f t="shared" si="7"/>
        <v>0</v>
      </c>
    </row>
    <row r="147" spans="1:14" s="221" customFormat="1" ht="16.5" customHeight="1" x14ac:dyDescent="0.2">
      <c r="A147" s="222" t="s">
        <v>30</v>
      </c>
      <c r="B147" s="223" t="s">
        <v>384</v>
      </c>
      <c r="C147" s="224" t="s">
        <v>385</v>
      </c>
      <c r="D147" s="230" t="s">
        <v>154</v>
      </c>
      <c r="E147" s="226">
        <v>45931</v>
      </c>
      <c r="F147" s="227">
        <v>48121</v>
      </c>
      <c r="G147" s="228">
        <v>2674958.19</v>
      </c>
      <c r="H147" s="229">
        <f t="shared" si="8"/>
        <v>2674958.19</v>
      </c>
      <c r="I147" s="228"/>
      <c r="J147" s="229"/>
      <c r="K147" s="218">
        <f t="shared" si="6"/>
        <v>267495.81900000002</v>
      </c>
      <c r="L147" s="207"/>
      <c r="N147" s="230">
        <f t="shared" si="7"/>
        <v>0</v>
      </c>
    </row>
    <row r="148" spans="1:14" s="221" customFormat="1" ht="16.5" customHeight="1" x14ac:dyDescent="0.2">
      <c r="A148" s="222" t="s">
        <v>30</v>
      </c>
      <c r="B148" s="223" t="s">
        <v>386</v>
      </c>
      <c r="C148" s="224" t="s">
        <v>387</v>
      </c>
      <c r="D148" s="230" t="s">
        <v>154</v>
      </c>
      <c r="E148" s="226">
        <v>45931</v>
      </c>
      <c r="F148" s="227">
        <v>48121</v>
      </c>
      <c r="G148" s="228">
        <v>16880230.350000001</v>
      </c>
      <c r="H148" s="229">
        <f t="shared" si="8"/>
        <v>16880230.350000001</v>
      </c>
      <c r="I148" s="228"/>
      <c r="J148" s="229"/>
      <c r="K148" s="218">
        <f t="shared" si="6"/>
        <v>1688023.0350000001</v>
      </c>
      <c r="L148" s="207"/>
      <c r="N148" s="230">
        <f t="shared" si="7"/>
        <v>0</v>
      </c>
    </row>
    <row r="149" spans="1:14" s="221" customFormat="1" ht="16.5" customHeight="1" x14ac:dyDescent="0.2">
      <c r="A149" s="222" t="s">
        <v>30</v>
      </c>
      <c r="B149" s="223" t="s">
        <v>388</v>
      </c>
      <c r="C149" s="224" t="s">
        <v>389</v>
      </c>
      <c r="D149" s="230" t="s">
        <v>154</v>
      </c>
      <c r="E149" s="226">
        <v>45931</v>
      </c>
      <c r="F149" s="227">
        <v>48121</v>
      </c>
      <c r="G149" s="228">
        <v>13573857.609999999</v>
      </c>
      <c r="H149" s="229">
        <f t="shared" si="8"/>
        <v>13573857.609999999</v>
      </c>
      <c r="I149" s="228"/>
      <c r="J149" s="229"/>
      <c r="K149" s="218">
        <f t="shared" si="6"/>
        <v>1357385.7609999999</v>
      </c>
      <c r="L149" s="207"/>
      <c r="N149" s="230">
        <f t="shared" si="7"/>
        <v>0</v>
      </c>
    </row>
    <row r="150" spans="1:14" s="221" customFormat="1" ht="16.5" customHeight="1" x14ac:dyDescent="0.2">
      <c r="A150" s="222" t="s">
        <v>30</v>
      </c>
      <c r="B150" s="223" t="s">
        <v>390</v>
      </c>
      <c r="C150" s="224" t="s">
        <v>391</v>
      </c>
      <c r="D150" s="230" t="s">
        <v>154</v>
      </c>
      <c r="E150" s="226">
        <v>45931</v>
      </c>
      <c r="F150" s="227">
        <v>48121</v>
      </c>
      <c r="G150" s="228">
        <v>33992705.119999997</v>
      </c>
      <c r="H150" s="229">
        <f t="shared" si="8"/>
        <v>33992705.119999997</v>
      </c>
      <c r="I150" s="228"/>
      <c r="J150" s="229"/>
      <c r="K150" s="218">
        <f t="shared" si="6"/>
        <v>3399270.5120000001</v>
      </c>
      <c r="L150" s="207"/>
      <c r="N150" s="230">
        <f t="shared" si="7"/>
        <v>0</v>
      </c>
    </row>
    <row r="151" spans="1:14" s="221" customFormat="1" ht="16.5" customHeight="1" x14ac:dyDescent="0.2">
      <c r="A151" s="222" t="s">
        <v>30</v>
      </c>
      <c r="B151" s="223" t="s">
        <v>392</v>
      </c>
      <c r="C151" s="224" t="s">
        <v>393</v>
      </c>
      <c r="D151" s="230" t="s">
        <v>154</v>
      </c>
      <c r="E151" s="226">
        <v>45931</v>
      </c>
      <c r="F151" s="227">
        <v>48121</v>
      </c>
      <c r="G151" s="228">
        <v>80863571.359999999</v>
      </c>
      <c r="H151" s="229">
        <f t="shared" si="8"/>
        <v>80863571.359999999</v>
      </c>
      <c r="I151" s="228"/>
      <c r="J151" s="229"/>
      <c r="K151" s="218">
        <f t="shared" si="6"/>
        <v>8086357.1359999999</v>
      </c>
      <c r="L151" s="207"/>
      <c r="N151" s="230">
        <f t="shared" si="7"/>
        <v>0</v>
      </c>
    </row>
    <row r="152" spans="1:14" s="221" customFormat="1" ht="16.5" customHeight="1" x14ac:dyDescent="0.2">
      <c r="A152" s="222" t="s">
        <v>30</v>
      </c>
      <c r="B152" s="223" t="s">
        <v>394</v>
      </c>
      <c r="C152" s="224" t="s">
        <v>395</v>
      </c>
      <c r="D152" s="230" t="s">
        <v>154</v>
      </c>
      <c r="E152" s="226">
        <v>45931</v>
      </c>
      <c r="F152" s="227">
        <v>47391</v>
      </c>
      <c r="G152" s="228">
        <v>9962767.6300000008</v>
      </c>
      <c r="H152" s="229">
        <f t="shared" si="8"/>
        <v>9962767.6300000008</v>
      </c>
      <c r="I152" s="228"/>
      <c r="J152" s="229"/>
      <c r="K152" s="218">
        <f t="shared" si="6"/>
        <v>996276.76300000015</v>
      </c>
      <c r="L152" s="207"/>
      <c r="N152" s="230">
        <f t="shared" si="7"/>
        <v>0</v>
      </c>
    </row>
    <row r="153" spans="1:14" s="221" customFormat="1" ht="16.5" customHeight="1" x14ac:dyDescent="0.2">
      <c r="A153" s="222"/>
      <c r="B153" s="223"/>
      <c r="C153" s="224"/>
      <c r="D153" s="230"/>
      <c r="E153" s="226"/>
      <c r="F153" s="227"/>
      <c r="G153" s="228">
        <v>0</v>
      </c>
      <c r="H153" s="229">
        <f t="shared" si="8"/>
        <v>0</v>
      </c>
      <c r="I153" s="228"/>
      <c r="J153" s="229"/>
      <c r="K153" s="218">
        <f t="shared" si="6"/>
        <v>0</v>
      </c>
      <c r="L153" s="207"/>
      <c r="N153" s="230">
        <f t="shared" si="7"/>
        <v>0</v>
      </c>
    </row>
    <row r="154" spans="1:14" s="221" customFormat="1" ht="16.5" customHeight="1" x14ac:dyDescent="0.2">
      <c r="A154" s="222"/>
      <c r="B154" s="223"/>
      <c r="C154" s="224" t="s">
        <v>396</v>
      </c>
      <c r="D154" s="230"/>
      <c r="E154" s="226"/>
      <c r="F154" s="227"/>
      <c r="G154" s="228">
        <v>0</v>
      </c>
      <c r="H154" s="229">
        <f t="shared" si="8"/>
        <v>0</v>
      </c>
      <c r="I154" s="228"/>
      <c r="J154" s="229"/>
      <c r="K154" s="218">
        <f t="shared" si="6"/>
        <v>0</v>
      </c>
      <c r="L154" s="207"/>
      <c r="N154" s="230">
        <f t="shared" si="7"/>
        <v>0</v>
      </c>
    </row>
    <row r="155" spans="1:14" s="221" customFormat="1" ht="16.5" customHeight="1" x14ac:dyDescent="0.2">
      <c r="A155" s="222" t="s">
        <v>30</v>
      </c>
      <c r="B155" s="223" t="s">
        <v>397</v>
      </c>
      <c r="C155" s="224" t="s">
        <v>398</v>
      </c>
      <c r="D155" s="230" t="s">
        <v>144</v>
      </c>
      <c r="E155" s="226">
        <v>45931</v>
      </c>
      <c r="F155" s="227">
        <v>48121</v>
      </c>
      <c r="G155" s="228">
        <v>31921157.370000001</v>
      </c>
      <c r="H155" s="229">
        <f t="shared" si="8"/>
        <v>31921157.370000001</v>
      </c>
      <c r="I155" s="228"/>
      <c r="J155" s="229"/>
      <c r="K155" s="218">
        <f t="shared" si="6"/>
        <v>3192115.7370000002</v>
      </c>
      <c r="L155" s="207"/>
      <c r="N155" s="230">
        <f t="shared" si="7"/>
        <v>0</v>
      </c>
    </row>
    <row r="156" spans="1:14" s="221" customFormat="1" ht="16.5" customHeight="1" x14ac:dyDescent="0.2">
      <c r="A156" s="222" t="s">
        <v>30</v>
      </c>
      <c r="B156" s="223" t="s">
        <v>399</v>
      </c>
      <c r="C156" s="224" t="s">
        <v>400</v>
      </c>
      <c r="D156" s="230" t="s">
        <v>144</v>
      </c>
      <c r="E156" s="226">
        <v>45931</v>
      </c>
      <c r="F156" s="227">
        <v>48121</v>
      </c>
      <c r="G156" s="228">
        <v>2327302.79</v>
      </c>
      <c r="H156" s="229">
        <f t="shared" si="8"/>
        <v>2327302.79</v>
      </c>
      <c r="I156" s="228"/>
      <c r="J156" s="229"/>
      <c r="K156" s="218">
        <f t="shared" si="6"/>
        <v>232730.27900000001</v>
      </c>
      <c r="L156" s="207"/>
      <c r="N156" s="230">
        <f t="shared" si="7"/>
        <v>0</v>
      </c>
    </row>
    <row r="157" spans="1:14" s="221" customFormat="1" ht="16.5" customHeight="1" x14ac:dyDescent="0.2">
      <c r="A157" s="222" t="s">
        <v>30</v>
      </c>
      <c r="B157" s="223" t="s">
        <v>401</v>
      </c>
      <c r="C157" s="224" t="s">
        <v>402</v>
      </c>
      <c r="D157" s="230" t="s">
        <v>144</v>
      </c>
      <c r="E157" s="226">
        <v>45931</v>
      </c>
      <c r="F157" s="227">
        <v>48121</v>
      </c>
      <c r="G157" s="228">
        <v>4028715.13</v>
      </c>
      <c r="H157" s="229">
        <f t="shared" si="8"/>
        <v>4028715.13</v>
      </c>
      <c r="I157" s="228"/>
      <c r="J157" s="229"/>
      <c r="K157" s="218">
        <f t="shared" si="6"/>
        <v>402871.51300000004</v>
      </c>
      <c r="L157" s="207"/>
      <c r="N157" s="230">
        <f t="shared" si="7"/>
        <v>0</v>
      </c>
    </row>
    <row r="158" spans="1:14" s="221" customFormat="1" ht="16.5" customHeight="1" x14ac:dyDescent="0.2">
      <c r="A158" s="222" t="s">
        <v>30</v>
      </c>
      <c r="B158" s="223" t="s">
        <v>403</v>
      </c>
      <c r="C158" s="224" t="s">
        <v>404</v>
      </c>
      <c r="D158" s="230" t="s">
        <v>144</v>
      </c>
      <c r="E158" s="226">
        <v>45931</v>
      </c>
      <c r="F158" s="227">
        <v>48121</v>
      </c>
      <c r="G158" s="228">
        <v>166429843.63999999</v>
      </c>
      <c r="H158" s="229">
        <f t="shared" si="8"/>
        <v>166429843.63999999</v>
      </c>
      <c r="I158" s="228"/>
      <c r="J158" s="229"/>
      <c r="K158" s="218">
        <f t="shared" si="6"/>
        <v>16642984.364</v>
      </c>
      <c r="L158" s="207"/>
      <c r="N158" s="230">
        <f t="shared" si="7"/>
        <v>0</v>
      </c>
    </row>
    <row r="159" spans="1:14" s="221" customFormat="1" ht="16.5" customHeight="1" x14ac:dyDescent="0.2">
      <c r="A159" s="222" t="s">
        <v>30</v>
      </c>
      <c r="B159" s="223" t="s">
        <v>405</v>
      </c>
      <c r="C159" s="224" t="s">
        <v>406</v>
      </c>
      <c r="D159" s="230" t="s">
        <v>144</v>
      </c>
      <c r="E159" s="226">
        <v>45931</v>
      </c>
      <c r="F159" s="227">
        <v>48121</v>
      </c>
      <c r="G159" s="228">
        <v>7128618.4199999999</v>
      </c>
      <c r="H159" s="229">
        <f t="shared" si="8"/>
        <v>7128618.4199999999</v>
      </c>
      <c r="I159" s="228"/>
      <c r="J159" s="229"/>
      <c r="K159" s="218">
        <f t="shared" si="6"/>
        <v>712861.84200000006</v>
      </c>
      <c r="L159" s="207"/>
      <c r="N159" s="230">
        <f t="shared" si="7"/>
        <v>0</v>
      </c>
    </row>
    <row r="160" spans="1:14" s="221" customFormat="1" ht="16.5" customHeight="1" x14ac:dyDescent="0.2">
      <c r="A160" s="222" t="s">
        <v>30</v>
      </c>
      <c r="B160" s="223" t="s">
        <v>407</v>
      </c>
      <c r="C160" s="224" t="s">
        <v>408</v>
      </c>
      <c r="D160" s="230" t="s">
        <v>144</v>
      </c>
      <c r="E160" s="226">
        <v>45931</v>
      </c>
      <c r="F160" s="227">
        <v>48121</v>
      </c>
      <c r="G160" s="228">
        <v>91541475.689999998</v>
      </c>
      <c r="H160" s="229">
        <f t="shared" si="8"/>
        <v>91541475.689999998</v>
      </c>
      <c r="I160" s="228"/>
      <c r="J160" s="229"/>
      <c r="K160" s="218">
        <f t="shared" si="6"/>
        <v>9154147.5690000001</v>
      </c>
      <c r="L160" s="207"/>
      <c r="N160" s="230">
        <f t="shared" si="7"/>
        <v>0</v>
      </c>
    </row>
    <row r="161" spans="1:14" s="221" customFormat="1" ht="16.5" customHeight="1" x14ac:dyDescent="0.2">
      <c r="A161" s="222" t="s">
        <v>30</v>
      </c>
      <c r="B161" s="223" t="s">
        <v>409</v>
      </c>
      <c r="C161" s="224" t="s">
        <v>410</v>
      </c>
      <c r="D161" s="230" t="s">
        <v>144</v>
      </c>
      <c r="E161" s="226">
        <v>45931</v>
      </c>
      <c r="F161" s="227">
        <v>48121</v>
      </c>
      <c r="G161" s="228">
        <v>25195410.460000001</v>
      </c>
      <c r="H161" s="229">
        <f t="shared" si="8"/>
        <v>25195410.460000001</v>
      </c>
      <c r="I161" s="228"/>
      <c r="J161" s="229"/>
      <c r="K161" s="218">
        <f t="shared" si="6"/>
        <v>2519541.0460000001</v>
      </c>
      <c r="L161" s="207"/>
      <c r="N161" s="230">
        <f t="shared" si="7"/>
        <v>0</v>
      </c>
    </row>
    <row r="162" spans="1:14" s="221" customFormat="1" ht="16.5" customHeight="1" x14ac:dyDescent="0.2">
      <c r="A162" s="222" t="s">
        <v>30</v>
      </c>
      <c r="B162" s="223" t="s">
        <v>411</v>
      </c>
      <c r="C162" s="224" t="s">
        <v>412</v>
      </c>
      <c r="D162" s="230" t="s">
        <v>144</v>
      </c>
      <c r="E162" s="226">
        <v>45931</v>
      </c>
      <c r="F162" s="227">
        <v>48121</v>
      </c>
      <c r="G162" s="228">
        <v>538834987.74000001</v>
      </c>
      <c r="H162" s="229">
        <f t="shared" si="8"/>
        <v>538834987.74000001</v>
      </c>
      <c r="I162" s="228"/>
      <c r="J162" s="229"/>
      <c r="K162" s="218">
        <f t="shared" si="6"/>
        <v>53883498.774000004</v>
      </c>
      <c r="L162" s="207"/>
      <c r="N162" s="230">
        <f t="shared" si="7"/>
        <v>0</v>
      </c>
    </row>
    <row r="163" spans="1:14" s="221" customFormat="1" ht="16.5" customHeight="1" x14ac:dyDescent="0.2">
      <c r="A163" s="222" t="s">
        <v>30</v>
      </c>
      <c r="B163" s="223" t="s">
        <v>413</v>
      </c>
      <c r="C163" s="224" t="s">
        <v>414</v>
      </c>
      <c r="D163" s="230" t="s">
        <v>144</v>
      </c>
      <c r="E163" s="226">
        <v>45931</v>
      </c>
      <c r="F163" s="227">
        <v>48121</v>
      </c>
      <c r="G163" s="228">
        <v>472512865.01999998</v>
      </c>
      <c r="H163" s="229">
        <f t="shared" si="8"/>
        <v>472512865.01999998</v>
      </c>
      <c r="I163" s="228"/>
      <c r="J163" s="229"/>
      <c r="K163" s="218">
        <f t="shared" si="6"/>
        <v>47251286.502000004</v>
      </c>
      <c r="L163" s="207"/>
      <c r="N163" s="230">
        <f t="shared" si="7"/>
        <v>0</v>
      </c>
    </row>
    <row r="164" spans="1:14" s="221" customFormat="1" ht="16.5" customHeight="1" x14ac:dyDescent="0.2">
      <c r="A164" s="222" t="s">
        <v>30</v>
      </c>
      <c r="B164" s="223" t="s">
        <v>415</v>
      </c>
      <c r="C164" s="224" t="s">
        <v>416</v>
      </c>
      <c r="D164" s="230" t="s">
        <v>144</v>
      </c>
      <c r="E164" s="226">
        <v>45931</v>
      </c>
      <c r="F164" s="227">
        <v>48121</v>
      </c>
      <c r="G164" s="228">
        <v>10571268.880000001</v>
      </c>
      <c r="H164" s="229">
        <f t="shared" si="8"/>
        <v>10571268.880000001</v>
      </c>
      <c r="I164" s="228"/>
      <c r="J164" s="229"/>
      <c r="K164" s="218">
        <f t="shared" si="6"/>
        <v>1057126.888</v>
      </c>
      <c r="L164" s="207"/>
      <c r="N164" s="230">
        <f t="shared" si="7"/>
        <v>0</v>
      </c>
    </row>
    <row r="165" spans="1:14" s="221" customFormat="1" ht="16.5" customHeight="1" x14ac:dyDescent="0.2">
      <c r="A165" s="222" t="s">
        <v>30</v>
      </c>
      <c r="B165" s="223" t="s">
        <v>417</v>
      </c>
      <c r="C165" s="224" t="s">
        <v>418</v>
      </c>
      <c r="D165" s="230" t="s">
        <v>144</v>
      </c>
      <c r="E165" s="226">
        <v>46661</v>
      </c>
      <c r="F165" s="227">
        <v>47391</v>
      </c>
      <c r="G165" s="228">
        <v>12335281.460000001</v>
      </c>
      <c r="H165" s="229">
        <f t="shared" si="8"/>
        <v>12335281.460000001</v>
      </c>
      <c r="I165" s="228"/>
      <c r="J165" s="229"/>
      <c r="K165" s="218">
        <f t="shared" si="6"/>
        <v>1233528.1460000002</v>
      </c>
      <c r="L165" s="207"/>
      <c r="N165" s="230">
        <f t="shared" si="7"/>
        <v>0</v>
      </c>
    </row>
    <row r="166" spans="1:14" s="221" customFormat="1" ht="16.5" customHeight="1" x14ac:dyDescent="0.2">
      <c r="A166" s="222" t="s">
        <v>30</v>
      </c>
      <c r="B166" s="223" t="s">
        <v>419</v>
      </c>
      <c r="C166" s="224" t="s">
        <v>420</v>
      </c>
      <c r="D166" s="230" t="s">
        <v>144</v>
      </c>
      <c r="E166" s="226">
        <v>46661</v>
      </c>
      <c r="F166" s="227">
        <v>47391</v>
      </c>
      <c r="G166" s="228">
        <v>277949550.94</v>
      </c>
      <c r="H166" s="229">
        <f t="shared" si="8"/>
        <v>277949550.94</v>
      </c>
      <c r="I166" s="228"/>
      <c r="J166" s="229"/>
      <c r="K166" s="218">
        <f t="shared" si="6"/>
        <v>27794955.094000001</v>
      </c>
      <c r="L166" s="207"/>
      <c r="N166" s="230">
        <f t="shared" si="7"/>
        <v>0</v>
      </c>
    </row>
    <row r="167" spans="1:14" s="221" customFormat="1" ht="16.5" customHeight="1" x14ac:dyDescent="0.2">
      <c r="A167" s="222" t="s">
        <v>30</v>
      </c>
      <c r="B167" s="223" t="s">
        <v>421</v>
      </c>
      <c r="C167" s="224" t="s">
        <v>422</v>
      </c>
      <c r="D167" s="230" t="s">
        <v>144</v>
      </c>
      <c r="E167" s="226">
        <v>46661</v>
      </c>
      <c r="F167" s="227">
        <v>47391</v>
      </c>
      <c r="G167" s="228">
        <v>12335945.02</v>
      </c>
      <c r="H167" s="229">
        <f t="shared" si="8"/>
        <v>12335945.02</v>
      </c>
      <c r="I167" s="228"/>
      <c r="J167" s="229"/>
      <c r="K167" s="218">
        <f t="shared" si="6"/>
        <v>1233594.5020000001</v>
      </c>
      <c r="L167" s="207"/>
      <c r="N167" s="230">
        <f t="shared" si="7"/>
        <v>0</v>
      </c>
    </row>
    <row r="168" spans="1:14" s="221" customFormat="1" ht="16.5" customHeight="1" x14ac:dyDescent="0.2">
      <c r="A168" s="222" t="s">
        <v>30</v>
      </c>
      <c r="B168" s="223" t="s">
        <v>423</v>
      </c>
      <c r="C168" s="224" t="s">
        <v>424</v>
      </c>
      <c r="D168" s="230" t="s">
        <v>144</v>
      </c>
      <c r="E168" s="226">
        <v>46661</v>
      </c>
      <c r="F168" s="227">
        <v>47391</v>
      </c>
      <c r="G168" s="228">
        <v>23118765.300000001</v>
      </c>
      <c r="H168" s="229">
        <f t="shared" si="8"/>
        <v>23118765.300000001</v>
      </c>
      <c r="I168" s="228"/>
      <c r="J168" s="229"/>
      <c r="K168" s="218">
        <f t="shared" si="6"/>
        <v>2311876.5300000003</v>
      </c>
      <c r="L168" s="207"/>
      <c r="N168" s="230">
        <f t="shared" si="7"/>
        <v>0</v>
      </c>
    </row>
    <row r="169" spans="1:14" s="221" customFormat="1" ht="16.5" customHeight="1" x14ac:dyDescent="0.2">
      <c r="A169" s="222" t="s">
        <v>30</v>
      </c>
      <c r="B169" s="223" t="s">
        <v>425</v>
      </c>
      <c r="C169" s="224" t="s">
        <v>426</v>
      </c>
      <c r="D169" s="230" t="s">
        <v>144</v>
      </c>
      <c r="E169" s="226">
        <v>46661</v>
      </c>
      <c r="F169" s="227">
        <v>47391</v>
      </c>
      <c r="G169" s="228">
        <v>15862553.91</v>
      </c>
      <c r="H169" s="229">
        <f t="shared" si="8"/>
        <v>15862553.91</v>
      </c>
      <c r="I169" s="228"/>
      <c r="J169" s="229"/>
      <c r="K169" s="218">
        <f t="shared" si="6"/>
        <v>1586255.3910000001</v>
      </c>
      <c r="L169" s="207"/>
      <c r="N169" s="230">
        <f t="shared" si="7"/>
        <v>0</v>
      </c>
    </row>
    <row r="170" spans="1:14" s="221" customFormat="1" ht="16.5" customHeight="1" x14ac:dyDescent="0.2">
      <c r="A170" s="222" t="s">
        <v>30</v>
      </c>
      <c r="B170" s="223" t="s">
        <v>427</v>
      </c>
      <c r="C170" s="224" t="s">
        <v>428</v>
      </c>
      <c r="D170" s="230" t="s">
        <v>144</v>
      </c>
      <c r="E170" s="226">
        <v>46661</v>
      </c>
      <c r="F170" s="227">
        <v>47391</v>
      </c>
      <c r="G170" s="228">
        <v>27012657.82</v>
      </c>
      <c r="H170" s="229">
        <f t="shared" si="8"/>
        <v>27012657.82</v>
      </c>
      <c r="I170" s="228"/>
      <c r="J170" s="229"/>
      <c r="K170" s="218">
        <f t="shared" si="6"/>
        <v>2701265.7820000001</v>
      </c>
      <c r="L170" s="207"/>
      <c r="N170" s="230">
        <f t="shared" si="7"/>
        <v>0</v>
      </c>
    </row>
    <row r="171" spans="1:14" s="221" customFormat="1" ht="16.5" customHeight="1" x14ac:dyDescent="0.2">
      <c r="A171" s="222" t="s">
        <v>30</v>
      </c>
      <c r="B171" s="223" t="s">
        <v>429</v>
      </c>
      <c r="C171" s="224" t="s">
        <v>430</v>
      </c>
      <c r="D171" s="230" t="s">
        <v>144</v>
      </c>
      <c r="E171" s="226">
        <v>46661</v>
      </c>
      <c r="F171" s="227">
        <v>47391</v>
      </c>
      <c r="G171" s="228">
        <v>163400546.80000001</v>
      </c>
      <c r="H171" s="229">
        <f t="shared" si="8"/>
        <v>163400546.80000001</v>
      </c>
      <c r="I171" s="228"/>
      <c r="J171" s="229"/>
      <c r="K171" s="218">
        <f t="shared" si="6"/>
        <v>16340054.680000002</v>
      </c>
      <c r="L171" s="207"/>
      <c r="N171" s="230">
        <f t="shared" si="7"/>
        <v>0</v>
      </c>
    </row>
    <row r="172" spans="1:14" s="221" customFormat="1" ht="16.5" customHeight="1" x14ac:dyDescent="0.2">
      <c r="A172" s="222" t="s">
        <v>30</v>
      </c>
      <c r="B172" s="223" t="s">
        <v>431</v>
      </c>
      <c r="C172" s="224" t="s">
        <v>432</v>
      </c>
      <c r="D172" s="230" t="s">
        <v>144</v>
      </c>
      <c r="E172" s="226">
        <v>46661</v>
      </c>
      <c r="F172" s="227">
        <v>47391</v>
      </c>
      <c r="G172" s="228">
        <v>20911952.210000001</v>
      </c>
      <c r="H172" s="229">
        <f t="shared" si="8"/>
        <v>20911952.210000001</v>
      </c>
      <c r="I172" s="228"/>
      <c r="J172" s="229"/>
      <c r="K172" s="218">
        <f t="shared" si="6"/>
        <v>2091195.2210000001</v>
      </c>
      <c r="L172" s="207"/>
      <c r="N172" s="230">
        <f t="shared" si="7"/>
        <v>0</v>
      </c>
    </row>
    <row r="173" spans="1:14" s="221" customFormat="1" ht="16.5" customHeight="1" x14ac:dyDescent="0.2">
      <c r="A173" s="222"/>
      <c r="B173" s="223"/>
      <c r="C173" s="224"/>
      <c r="D173" s="230"/>
      <c r="E173" s="226"/>
      <c r="F173" s="227"/>
      <c r="G173" s="228">
        <v>0</v>
      </c>
      <c r="H173" s="229">
        <f t="shared" si="8"/>
        <v>0</v>
      </c>
      <c r="I173" s="228"/>
      <c r="J173" s="229"/>
      <c r="K173" s="218">
        <f t="shared" si="6"/>
        <v>0</v>
      </c>
      <c r="L173" s="207"/>
      <c r="N173" s="230">
        <f t="shared" si="7"/>
        <v>0</v>
      </c>
    </row>
    <row r="174" spans="1:14" s="221" customFormat="1" ht="16.5" customHeight="1" x14ac:dyDescent="0.2">
      <c r="A174" s="222"/>
      <c r="B174" s="223"/>
      <c r="C174" s="224" t="s">
        <v>433</v>
      </c>
      <c r="D174" s="230"/>
      <c r="E174" s="226"/>
      <c r="F174" s="227"/>
      <c r="G174" s="228">
        <v>0</v>
      </c>
      <c r="H174" s="229">
        <f t="shared" si="8"/>
        <v>0</v>
      </c>
      <c r="I174" s="228"/>
      <c r="J174" s="229"/>
      <c r="K174" s="218">
        <f t="shared" si="6"/>
        <v>0</v>
      </c>
      <c r="L174" s="207"/>
      <c r="N174" s="230">
        <f t="shared" si="7"/>
        <v>0</v>
      </c>
    </row>
    <row r="175" spans="1:14" s="221" customFormat="1" ht="16.5" customHeight="1" x14ac:dyDescent="0.2">
      <c r="A175" s="222" t="s">
        <v>30</v>
      </c>
      <c r="B175" s="223" t="s">
        <v>434</v>
      </c>
      <c r="C175" s="224" t="s">
        <v>435</v>
      </c>
      <c r="D175" s="230" t="s">
        <v>144</v>
      </c>
      <c r="E175" s="226">
        <v>47392</v>
      </c>
      <c r="F175" s="227">
        <v>48121</v>
      </c>
      <c r="G175" s="228">
        <v>1658508.71</v>
      </c>
      <c r="H175" s="229">
        <f t="shared" si="8"/>
        <v>1658508.71</v>
      </c>
      <c r="I175" s="228"/>
      <c r="J175" s="229"/>
      <c r="K175" s="218">
        <f t="shared" si="6"/>
        <v>165850.87100000001</v>
      </c>
      <c r="L175" s="207"/>
      <c r="N175" s="230">
        <f t="shared" si="7"/>
        <v>0</v>
      </c>
    </row>
    <row r="176" spans="1:14" s="221" customFormat="1" ht="16.5" customHeight="1" x14ac:dyDescent="0.2">
      <c r="A176" s="222" t="s">
        <v>30</v>
      </c>
      <c r="B176" s="223" t="s">
        <v>436</v>
      </c>
      <c r="C176" s="224" t="s">
        <v>437</v>
      </c>
      <c r="D176" s="230" t="s">
        <v>144</v>
      </c>
      <c r="E176" s="226">
        <v>47392</v>
      </c>
      <c r="F176" s="227">
        <v>48121</v>
      </c>
      <c r="G176" s="228">
        <v>1658888.8</v>
      </c>
      <c r="H176" s="229">
        <f t="shared" si="8"/>
        <v>1658888.8</v>
      </c>
      <c r="I176" s="228"/>
      <c r="J176" s="229"/>
      <c r="K176" s="218">
        <f t="shared" si="6"/>
        <v>165888.88</v>
      </c>
      <c r="L176" s="207"/>
      <c r="N176" s="230">
        <f t="shared" si="7"/>
        <v>0</v>
      </c>
    </row>
    <row r="177" spans="1:14" s="221" customFormat="1" ht="16.5" customHeight="1" x14ac:dyDescent="0.2">
      <c r="A177" s="222" t="s">
        <v>30</v>
      </c>
      <c r="B177" s="223" t="s">
        <v>438</v>
      </c>
      <c r="C177" s="224" t="s">
        <v>439</v>
      </c>
      <c r="D177" s="230" t="s">
        <v>144</v>
      </c>
      <c r="E177" s="226">
        <v>46661</v>
      </c>
      <c r="F177" s="227">
        <v>48121</v>
      </c>
      <c r="G177" s="228">
        <v>1658888.8</v>
      </c>
      <c r="H177" s="229">
        <f t="shared" si="8"/>
        <v>1658888.8</v>
      </c>
      <c r="I177" s="228"/>
      <c r="J177" s="229"/>
      <c r="K177" s="218">
        <f t="shared" si="6"/>
        <v>165888.88</v>
      </c>
      <c r="L177" s="207"/>
      <c r="N177" s="230">
        <f t="shared" si="7"/>
        <v>0</v>
      </c>
    </row>
    <row r="178" spans="1:14" s="221" customFormat="1" ht="16.5" customHeight="1" x14ac:dyDescent="0.2">
      <c r="A178" s="222" t="s">
        <v>30</v>
      </c>
      <c r="B178" s="223" t="s">
        <v>440</v>
      </c>
      <c r="C178" s="224" t="s">
        <v>441</v>
      </c>
      <c r="D178" s="230" t="s">
        <v>144</v>
      </c>
      <c r="E178" s="226">
        <v>46661</v>
      </c>
      <c r="F178" s="227">
        <v>48121</v>
      </c>
      <c r="G178" s="228">
        <v>1658888.8</v>
      </c>
      <c r="H178" s="229">
        <f t="shared" si="8"/>
        <v>1658888.8</v>
      </c>
      <c r="I178" s="228"/>
      <c r="J178" s="229"/>
      <c r="K178" s="218">
        <f t="shared" si="6"/>
        <v>165888.88</v>
      </c>
      <c r="L178" s="207"/>
      <c r="N178" s="230">
        <f t="shared" si="7"/>
        <v>0</v>
      </c>
    </row>
    <row r="179" spans="1:14" s="221" customFormat="1" ht="16.5" customHeight="1" x14ac:dyDescent="0.2">
      <c r="A179" s="222" t="s">
        <v>30</v>
      </c>
      <c r="B179" s="223" t="s">
        <v>442</v>
      </c>
      <c r="C179" s="224" t="s">
        <v>443</v>
      </c>
      <c r="D179" s="230" t="s">
        <v>144</v>
      </c>
      <c r="E179" s="226">
        <v>46661</v>
      </c>
      <c r="F179" s="227">
        <v>48121</v>
      </c>
      <c r="G179" s="228">
        <v>1103953.17</v>
      </c>
      <c r="H179" s="229">
        <f t="shared" si="8"/>
        <v>1103953.17</v>
      </c>
      <c r="I179" s="228"/>
      <c r="J179" s="229"/>
      <c r="K179" s="218">
        <f t="shared" si="6"/>
        <v>110395.317</v>
      </c>
      <c r="L179" s="207"/>
      <c r="N179" s="230">
        <f t="shared" si="7"/>
        <v>0</v>
      </c>
    </row>
    <row r="180" spans="1:14" s="221" customFormat="1" ht="16.5" customHeight="1" x14ac:dyDescent="0.2">
      <c r="A180" s="222" t="s">
        <v>30</v>
      </c>
      <c r="B180" s="223" t="s">
        <v>444</v>
      </c>
      <c r="C180" s="224" t="s">
        <v>445</v>
      </c>
      <c r="D180" s="230" t="s">
        <v>144</v>
      </c>
      <c r="E180" s="226">
        <v>46661</v>
      </c>
      <c r="F180" s="227">
        <v>48121</v>
      </c>
      <c r="G180" s="228">
        <v>1103953.17</v>
      </c>
      <c r="H180" s="229">
        <f t="shared" si="8"/>
        <v>1103953.17</v>
      </c>
      <c r="I180" s="228"/>
      <c r="J180" s="229"/>
      <c r="K180" s="218">
        <f t="shared" si="6"/>
        <v>110395.317</v>
      </c>
      <c r="L180" s="207"/>
      <c r="N180" s="230">
        <f t="shared" si="7"/>
        <v>0</v>
      </c>
    </row>
    <row r="181" spans="1:14" s="221" customFormat="1" ht="16.5" customHeight="1" x14ac:dyDescent="0.2">
      <c r="A181" s="222"/>
      <c r="B181" s="223"/>
      <c r="C181" s="224"/>
      <c r="D181" s="230"/>
      <c r="E181" s="226"/>
      <c r="F181" s="227"/>
      <c r="G181" s="228">
        <v>0</v>
      </c>
      <c r="H181" s="229">
        <f t="shared" si="8"/>
        <v>0</v>
      </c>
      <c r="I181" s="228"/>
      <c r="J181" s="229"/>
      <c r="K181" s="218">
        <f t="shared" si="6"/>
        <v>0</v>
      </c>
      <c r="L181" s="207"/>
      <c r="N181" s="230">
        <f t="shared" si="7"/>
        <v>0</v>
      </c>
    </row>
    <row r="182" spans="1:14" s="221" customFormat="1" ht="16.5" customHeight="1" x14ac:dyDescent="0.2">
      <c r="A182" s="222"/>
      <c r="B182" s="223"/>
      <c r="C182" s="224" t="s">
        <v>446</v>
      </c>
      <c r="D182" s="230"/>
      <c r="E182" s="226"/>
      <c r="F182" s="227"/>
      <c r="G182" s="228">
        <v>0</v>
      </c>
      <c r="H182" s="229">
        <f t="shared" si="8"/>
        <v>0</v>
      </c>
      <c r="I182" s="228"/>
      <c r="J182" s="229"/>
      <c r="K182" s="218">
        <f t="shared" si="6"/>
        <v>0</v>
      </c>
      <c r="L182" s="207"/>
      <c r="N182" s="230">
        <f t="shared" si="7"/>
        <v>0</v>
      </c>
    </row>
    <row r="183" spans="1:14" s="221" customFormat="1" ht="16.5" customHeight="1" x14ac:dyDescent="0.2">
      <c r="A183" s="222"/>
      <c r="B183" s="223"/>
      <c r="C183" s="224" t="s">
        <v>447</v>
      </c>
      <c r="D183" s="230"/>
      <c r="E183" s="226"/>
      <c r="F183" s="227"/>
      <c r="G183" s="228">
        <v>0</v>
      </c>
      <c r="H183" s="229">
        <f t="shared" si="8"/>
        <v>0</v>
      </c>
      <c r="I183" s="228"/>
      <c r="J183" s="229"/>
      <c r="K183" s="218">
        <f t="shared" si="6"/>
        <v>0</v>
      </c>
      <c r="L183" s="207"/>
      <c r="N183" s="230">
        <f t="shared" si="7"/>
        <v>0</v>
      </c>
    </row>
    <row r="184" spans="1:14" s="221" customFormat="1" ht="16.5" customHeight="1" x14ac:dyDescent="0.2">
      <c r="A184" s="222" t="s">
        <v>448</v>
      </c>
      <c r="B184" s="223" t="s">
        <v>449</v>
      </c>
      <c r="C184" s="224" t="s">
        <v>450</v>
      </c>
      <c r="D184" s="230" t="s">
        <v>144</v>
      </c>
      <c r="E184" s="226">
        <v>45931</v>
      </c>
      <c r="F184" s="227">
        <v>48121</v>
      </c>
      <c r="G184" s="228">
        <v>4006935.31</v>
      </c>
      <c r="H184" s="229">
        <f t="shared" si="8"/>
        <v>4006935.31</v>
      </c>
      <c r="I184" s="228"/>
      <c r="J184" s="229"/>
      <c r="K184" s="218">
        <f t="shared" si="6"/>
        <v>400693.53100000002</v>
      </c>
      <c r="L184" s="207"/>
      <c r="N184" s="230">
        <f t="shared" si="7"/>
        <v>0</v>
      </c>
    </row>
    <row r="185" spans="1:14" s="221" customFormat="1" ht="16.5" customHeight="1" x14ac:dyDescent="0.2">
      <c r="A185" s="222" t="s">
        <v>448</v>
      </c>
      <c r="B185" s="223" t="s">
        <v>451</v>
      </c>
      <c r="C185" s="224" t="s">
        <v>452</v>
      </c>
      <c r="D185" s="230" t="s">
        <v>144</v>
      </c>
      <c r="E185" s="226">
        <v>47392</v>
      </c>
      <c r="F185" s="227">
        <v>48121</v>
      </c>
      <c r="G185" s="228">
        <v>2317265.48</v>
      </c>
      <c r="H185" s="229">
        <f t="shared" si="8"/>
        <v>2317265.48</v>
      </c>
      <c r="I185" s="228"/>
      <c r="J185" s="229"/>
      <c r="K185" s="218">
        <f t="shared" si="6"/>
        <v>231726.54800000001</v>
      </c>
      <c r="L185" s="207"/>
      <c r="N185" s="230">
        <f t="shared" si="7"/>
        <v>0</v>
      </c>
    </row>
    <row r="186" spans="1:14" s="221" customFormat="1" ht="16.5" customHeight="1" x14ac:dyDescent="0.2">
      <c r="A186" s="222" t="s">
        <v>448</v>
      </c>
      <c r="B186" s="223" t="s">
        <v>453</v>
      </c>
      <c r="C186" s="224" t="s">
        <v>454</v>
      </c>
      <c r="D186" s="230" t="s">
        <v>144</v>
      </c>
      <c r="E186" s="226">
        <v>47392</v>
      </c>
      <c r="F186" s="227">
        <v>48121</v>
      </c>
      <c r="G186" s="228">
        <v>672886.77</v>
      </c>
      <c r="H186" s="229">
        <f t="shared" si="8"/>
        <v>672886.77</v>
      </c>
      <c r="I186" s="228"/>
      <c r="J186" s="229"/>
      <c r="K186" s="218">
        <f t="shared" si="6"/>
        <v>67288.677000000011</v>
      </c>
      <c r="L186" s="207"/>
      <c r="N186" s="230">
        <f t="shared" si="7"/>
        <v>0</v>
      </c>
    </row>
    <row r="187" spans="1:14" s="221" customFormat="1" ht="16.5" customHeight="1" x14ac:dyDescent="0.2">
      <c r="A187" s="222" t="s">
        <v>448</v>
      </c>
      <c r="B187" s="223" t="s">
        <v>455</v>
      </c>
      <c r="C187" s="224" t="s">
        <v>456</v>
      </c>
      <c r="D187" s="230" t="s">
        <v>144</v>
      </c>
      <c r="E187" s="226">
        <v>45931</v>
      </c>
      <c r="F187" s="227">
        <v>48121</v>
      </c>
      <c r="G187" s="228">
        <v>370657.97</v>
      </c>
      <c r="H187" s="229">
        <f t="shared" si="8"/>
        <v>370657.97</v>
      </c>
      <c r="I187" s="228"/>
      <c r="J187" s="229"/>
      <c r="K187" s="218">
        <f t="shared" si="6"/>
        <v>37065.796999999999</v>
      </c>
      <c r="L187" s="207"/>
      <c r="N187" s="230">
        <f t="shared" si="7"/>
        <v>0</v>
      </c>
    </row>
    <row r="188" spans="1:14" s="221" customFormat="1" ht="16.5" customHeight="1" x14ac:dyDescent="0.2">
      <c r="A188" s="222" t="s">
        <v>448</v>
      </c>
      <c r="B188" s="223" t="s">
        <v>457</v>
      </c>
      <c r="C188" s="224" t="s">
        <v>458</v>
      </c>
      <c r="D188" s="230" t="s">
        <v>144</v>
      </c>
      <c r="E188" s="226">
        <v>45931</v>
      </c>
      <c r="F188" s="227">
        <v>48121</v>
      </c>
      <c r="G188" s="228">
        <v>744559.16</v>
      </c>
      <c r="H188" s="229">
        <f t="shared" si="8"/>
        <v>744559.16</v>
      </c>
      <c r="I188" s="228"/>
      <c r="J188" s="229"/>
      <c r="K188" s="218">
        <f t="shared" si="6"/>
        <v>74455.916000000012</v>
      </c>
      <c r="L188" s="207"/>
      <c r="N188" s="230">
        <f t="shared" si="7"/>
        <v>0</v>
      </c>
    </row>
    <row r="189" spans="1:14" s="221" customFormat="1" ht="16.5" customHeight="1" x14ac:dyDescent="0.2">
      <c r="A189" s="222" t="s">
        <v>448</v>
      </c>
      <c r="B189" s="223" t="s">
        <v>459</v>
      </c>
      <c r="C189" s="224" t="s">
        <v>460</v>
      </c>
      <c r="D189" s="230" t="s">
        <v>144</v>
      </c>
      <c r="E189" s="226">
        <v>46661</v>
      </c>
      <c r="F189" s="227">
        <v>48121</v>
      </c>
      <c r="G189" s="228">
        <v>1197510.3500000001</v>
      </c>
      <c r="H189" s="229">
        <f t="shared" si="8"/>
        <v>1197510.3500000001</v>
      </c>
      <c r="I189" s="228"/>
      <c r="J189" s="229"/>
      <c r="K189" s="218">
        <f t="shared" si="6"/>
        <v>119751.03500000002</v>
      </c>
      <c r="L189" s="207"/>
      <c r="N189" s="230">
        <f t="shared" si="7"/>
        <v>0</v>
      </c>
    </row>
    <row r="190" spans="1:14" s="221" customFormat="1" ht="16.5" customHeight="1" x14ac:dyDescent="0.2">
      <c r="A190" s="222" t="s">
        <v>448</v>
      </c>
      <c r="B190" s="223" t="s">
        <v>461</v>
      </c>
      <c r="C190" s="224" t="s">
        <v>462</v>
      </c>
      <c r="D190" s="230" t="s">
        <v>144</v>
      </c>
      <c r="E190" s="226">
        <v>45931</v>
      </c>
      <c r="F190" s="227">
        <v>48121</v>
      </c>
      <c r="G190" s="228">
        <v>382215.94</v>
      </c>
      <c r="H190" s="229">
        <f t="shared" si="8"/>
        <v>382215.94</v>
      </c>
      <c r="I190" s="228"/>
      <c r="J190" s="229"/>
      <c r="K190" s="218">
        <f t="shared" si="6"/>
        <v>38221.594000000005</v>
      </c>
      <c r="L190" s="207"/>
      <c r="N190" s="230">
        <f t="shared" si="7"/>
        <v>0</v>
      </c>
    </row>
    <row r="191" spans="1:14" s="221" customFormat="1" ht="16.5" customHeight="1" x14ac:dyDescent="0.2">
      <c r="A191" s="222" t="s">
        <v>448</v>
      </c>
      <c r="B191" s="223" t="s">
        <v>463</v>
      </c>
      <c r="C191" s="224" t="s">
        <v>464</v>
      </c>
      <c r="D191" s="230" t="s">
        <v>144</v>
      </c>
      <c r="E191" s="226">
        <v>46661</v>
      </c>
      <c r="F191" s="227">
        <v>48121</v>
      </c>
      <c r="G191" s="228">
        <v>2016588.77</v>
      </c>
      <c r="H191" s="229">
        <f t="shared" si="8"/>
        <v>2016588.77</v>
      </c>
      <c r="I191" s="228"/>
      <c r="J191" s="229"/>
      <c r="K191" s="218">
        <f t="shared" si="6"/>
        <v>201658.87700000001</v>
      </c>
      <c r="L191" s="207"/>
      <c r="N191" s="230">
        <f t="shared" si="7"/>
        <v>0</v>
      </c>
    </row>
    <row r="192" spans="1:14" s="221" customFormat="1" ht="16.5" customHeight="1" x14ac:dyDescent="0.2">
      <c r="A192" s="222"/>
      <c r="B192" s="223"/>
      <c r="C192" s="224"/>
      <c r="D192" s="230"/>
      <c r="E192" s="226"/>
      <c r="F192" s="227"/>
      <c r="G192" s="228">
        <v>0</v>
      </c>
      <c r="H192" s="229">
        <f t="shared" si="8"/>
        <v>0</v>
      </c>
      <c r="I192" s="228"/>
      <c r="J192" s="229"/>
      <c r="K192" s="218">
        <f t="shared" si="6"/>
        <v>0</v>
      </c>
      <c r="L192" s="207"/>
      <c r="N192" s="230">
        <f t="shared" si="7"/>
        <v>0</v>
      </c>
    </row>
    <row r="193" spans="1:14" s="221" customFormat="1" ht="16.5" customHeight="1" x14ac:dyDescent="0.2">
      <c r="A193" s="222" t="s">
        <v>448</v>
      </c>
      <c r="B193" s="223" t="s">
        <v>465</v>
      </c>
      <c r="C193" s="224" t="s">
        <v>466</v>
      </c>
      <c r="D193" s="230" t="s">
        <v>154</v>
      </c>
      <c r="E193" s="226">
        <v>47392</v>
      </c>
      <c r="F193" s="227">
        <v>48121</v>
      </c>
      <c r="G193" s="228">
        <v>116018.16</v>
      </c>
      <c r="H193" s="229">
        <f t="shared" si="8"/>
        <v>116018.16</v>
      </c>
      <c r="I193" s="228"/>
      <c r="J193" s="229"/>
      <c r="K193" s="218">
        <f t="shared" si="6"/>
        <v>11601.816000000001</v>
      </c>
      <c r="L193" s="207" t="s">
        <v>467</v>
      </c>
      <c r="N193" s="230">
        <f t="shared" si="7"/>
        <v>0</v>
      </c>
    </row>
    <row r="194" spans="1:14" s="221" customFormat="1" ht="16.5" customHeight="1" x14ac:dyDescent="0.2">
      <c r="A194" s="222" t="s">
        <v>448</v>
      </c>
      <c r="B194" s="223" t="s">
        <v>468</v>
      </c>
      <c r="C194" s="224" t="s">
        <v>469</v>
      </c>
      <c r="D194" s="230" t="s">
        <v>154</v>
      </c>
      <c r="E194" s="226">
        <v>45931</v>
      </c>
      <c r="F194" s="227">
        <v>48121</v>
      </c>
      <c r="G194" s="228">
        <v>0</v>
      </c>
      <c r="H194" s="229">
        <f t="shared" si="8"/>
        <v>0</v>
      </c>
      <c r="I194" s="228"/>
      <c r="J194" s="229"/>
      <c r="K194" s="218">
        <f t="shared" si="6"/>
        <v>0</v>
      </c>
      <c r="L194" s="207" t="s">
        <v>467</v>
      </c>
      <c r="N194" s="230">
        <f t="shared" si="7"/>
        <v>0</v>
      </c>
    </row>
    <row r="195" spans="1:14" s="221" customFormat="1" ht="16.5" customHeight="1" x14ac:dyDescent="0.2">
      <c r="A195" s="222" t="s">
        <v>448</v>
      </c>
      <c r="B195" s="223" t="s">
        <v>470</v>
      </c>
      <c r="C195" s="224" t="s">
        <v>471</v>
      </c>
      <c r="D195" s="230" t="s">
        <v>154</v>
      </c>
      <c r="E195" s="226">
        <v>47392</v>
      </c>
      <c r="F195" s="227">
        <v>48121</v>
      </c>
      <c r="G195" s="228">
        <v>568515.88</v>
      </c>
      <c r="H195" s="229">
        <f t="shared" si="8"/>
        <v>568515.88</v>
      </c>
      <c r="I195" s="228"/>
      <c r="J195" s="229"/>
      <c r="K195" s="218">
        <f t="shared" si="6"/>
        <v>56851.588000000003</v>
      </c>
      <c r="L195" s="207" t="s">
        <v>467</v>
      </c>
      <c r="N195" s="230">
        <f t="shared" si="7"/>
        <v>0</v>
      </c>
    </row>
    <row r="196" spans="1:14" s="221" customFormat="1" ht="16.5" customHeight="1" x14ac:dyDescent="0.2">
      <c r="A196" s="222" t="s">
        <v>448</v>
      </c>
      <c r="B196" s="223" t="s">
        <v>472</v>
      </c>
      <c r="C196" s="224" t="s">
        <v>473</v>
      </c>
      <c r="D196" s="230" t="s">
        <v>154</v>
      </c>
      <c r="E196" s="226">
        <v>45931</v>
      </c>
      <c r="F196" s="227">
        <v>48121</v>
      </c>
      <c r="G196" s="228">
        <v>0</v>
      </c>
      <c r="H196" s="229">
        <f t="shared" si="8"/>
        <v>0</v>
      </c>
      <c r="I196" s="228"/>
      <c r="J196" s="229"/>
      <c r="K196" s="218">
        <f t="shared" si="6"/>
        <v>0</v>
      </c>
      <c r="L196" s="207" t="s">
        <v>467</v>
      </c>
      <c r="N196" s="230">
        <f t="shared" si="7"/>
        <v>0</v>
      </c>
    </row>
    <row r="197" spans="1:14" s="221" customFormat="1" ht="16.5" customHeight="1" x14ac:dyDescent="0.2">
      <c r="A197" s="222" t="s">
        <v>448</v>
      </c>
      <c r="B197" s="223" t="s">
        <v>474</v>
      </c>
      <c r="C197" s="224" t="s">
        <v>475</v>
      </c>
      <c r="D197" s="230" t="s">
        <v>154</v>
      </c>
      <c r="E197" s="226">
        <v>45931</v>
      </c>
      <c r="F197" s="227">
        <v>48121</v>
      </c>
      <c r="G197" s="228">
        <v>3347167.3</v>
      </c>
      <c r="H197" s="229">
        <f t="shared" si="8"/>
        <v>3347167.3</v>
      </c>
      <c r="I197" s="228"/>
      <c r="J197" s="229"/>
      <c r="K197" s="218">
        <f t="shared" si="6"/>
        <v>334716.73</v>
      </c>
      <c r="L197" s="207" t="s">
        <v>467</v>
      </c>
      <c r="N197" s="230">
        <f t="shared" si="7"/>
        <v>0</v>
      </c>
    </row>
    <row r="198" spans="1:14" s="221" customFormat="1" ht="16.5" customHeight="1" x14ac:dyDescent="0.2">
      <c r="A198" s="222" t="s">
        <v>448</v>
      </c>
      <c r="B198" s="223" t="s">
        <v>476</v>
      </c>
      <c r="C198" s="224" t="s">
        <v>477</v>
      </c>
      <c r="D198" s="230" t="s">
        <v>154</v>
      </c>
      <c r="E198" s="226">
        <v>46661</v>
      </c>
      <c r="F198" s="227">
        <v>48121</v>
      </c>
      <c r="G198" s="228">
        <v>261946.47</v>
      </c>
      <c r="H198" s="229">
        <f t="shared" si="8"/>
        <v>261946.47</v>
      </c>
      <c r="I198" s="228"/>
      <c r="J198" s="229"/>
      <c r="K198" s="218">
        <f t="shared" si="6"/>
        <v>26194.647000000001</v>
      </c>
      <c r="L198" s="207" t="s">
        <v>467</v>
      </c>
      <c r="N198" s="230">
        <f t="shared" si="7"/>
        <v>0</v>
      </c>
    </row>
    <row r="199" spans="1:14" s="221" customFormat="1" ht="16.5" customHeight="1" x14ac:dyDescent="0.2">
      <c r="A199" s="222" t="s">
        <v>448</v>
      </c>
      <c r="B199" s="223" t="s">
        <v>478</v>
      </c>
      <c r="C199" s="224" t="s">
        <v>479</v>
      </c>
      <c r="D199" s="230" t="s">
        <v>154</v>
      </c>
      <c r="E199" s="226">
        <v>45931</v>
      </c>
      <c r="F199" s="227">
        <v>48121</v>
      </c>
      <c r="G199" s="228">
        <v>320114.32</v>
      </c>
      <c r="H199" s="229">
        <f t="shared" si="8"/>
        <v>320114.32</v>
      </c>
      <c r="I199" s="228"/>
      <c r="J199" s="229"/>
      <c r="K199" s="218">
        <f t="shared" si="6"/>
        <v>32011.432000000001</v>
      </c>
      <c r="L199" s="207" t="s">
        <v>467</v>
      </c>
      <c r="N199" s="230">
        <f t="shared" si="7"/>
        <v>0</v>
      </c>
    </row>
    <row r="200" spans="1:14" s="221" customFormat="1" ht="16.5" customHeight="1" x14ac:dyDescent="0.2">
      <c r="A200" s="222" t="s">
        <v>448</v>
      </c>
      <c r="B200" s="223" t="s">
        <v>480</v>
      </c>
      <c r="C200" s="224" t="s">
        <v>481</v>
      </c>
      <c r="D200" s="230" t="s">
        <v>154</v>
      </c>
      <c r="E200" s="226">
        <v>46661</v>
      </c>
      <c r="F200" s="227">
        <v>48121</v>
      </c>
      <c r="G200" s="228">
        <v>3281826.88</v>
      </c>
      <c r="H200" s="229">
        <f t="shared" si="8"/>
        <v>3281826.88</v>
      </c>
      <c r="I200" s="228"/>
      <c r="J200" s="229"/>
      <c r="K200" s="218">
        <f t="shared" si="6"/>
        <v>328182.68800000002</v>
      </c>
      <c r="L200" s="207" t="s">
        <v>467</v>
      </c>
      <c r="N200" s="230">
        <f t="shared" si="7"/>
        <v>0</v>
      </c>
    </row>
    <row r="201" spans="1:14" s="221" customFormat="1" ht="16.5" customHeight="1" x14ac:dyDescent="0.2">
      <c r="A201" s="222" t="s">
        <v>448</v>
      </c>
      <c r="B201" s="223" t="s">
        <v>482</v>
      </c>
      <c r="C201" s="224" t="s">
        <v>483</v>
      </c>
      <c r="D201" s="230" t="s">
        <v>154</v>
      </c>
      <c r="E201" s="226">
        <v>45931</v>
      </c>
      <c r="F201" s="227">
        <v>48121</v>
      </c>
      <c r="G201" s="228">
        <v>0</v>
      </c>
      <c r="H201" s="229">
        <f t="shared" si="8"/>
        <v>0</v>
      </c>
      <c r="I201" s="228"/>
      <c r="J201" s="229"/>
      <c r="K201" s="218">
        <f t="shared" si="6"/>
        <v>0</v>
      </c>
      <c r="L201" s="207" t="s">
        <v>467</v>
      </c>
      <c r="N201" s="230">
        <f t="shared" si="7"/>
        <v>0</v>
      </c>
    </row>
    <row r="202" spans="1:14" s="221" customFormat="1" ht="16.5" customHeight="1" x14ac:dyDescent="0.2">
      <c r="A202" s="222"/>
      <c r="B202" s="223"/>
      <c r="C202" s="224"/>
      <c r="D202" s="230"/>
      <c r="E202" s="226"/>
      <c r="F202" s="227"/>
      <c r="G202" s="228">
        <v>0</v>
      </c>
      <c r="H202" s="229">
        <f t="shared" si="8"/>
        <v>0</v>
      </c>
      <c r="I202" s="228"/>
      <c r="J202" s="229"/>
      <c r="K202" s="218">
        <f t="shared" si="6"/>
        <v>0</v>
      </c>
      <c r="L202" s="207"/>
      <c r="N202" s="230">
        <f t="shared" si="7"/>
        <v>0</v>
      </c>
    </row>
    <row r="203" spans="1:14" s="221" customFormat="1" ht="16.5" customHeight="1" x14ac:dyDescent="0.2">
      <c r="A203" s="222"/>
      <c r="B203" s="223"/>
      <c r="C203" s="224" t="s">
        <v>484</v>
      </c>
      <c r="D203" s="230"/>
      <c r="E203" s="226"/>
      <c r="F203" s="227"/>
      <c r="G203" s="228">
        <v>0</v>
      </c>
      <c r="H203" s="229">
        <f t="shared" si="8"/>
        <v>0</v>
      </c>
      <c r="I203" s="228"/>
      <c r="J203" s="229"/>
      <c r="K203" s="218">
        <f t="shared" si="6"/>
        <v>0</v>
      </c>
      <c r="L203" s="207"/>
      <c r="N203" s="230">
        <f t="shared" si="7"/>
        <v>0</v>
      </c>
    </row>
    <row r="204" spans="1:14" s="221" customFormat="1" ht="16.5" customHeight="1" x14ac:dyDescent="0.2">
      <c r="A204" s="222" t="s">
        <v>448</v>
      </c>
      <c r="B204" s="223" t="s">
        <v>485</v>
      </c>
      <c r="C204" s="224" t="s">
        <v>486</v>
      </c>
      <c r="D204" s="230" t="s">
        <v>154</v>
      </c>
      <c r="E204" s="226">
        <v>47392</v>
      </c>
      <c r="F204" s="227">
        <v>48121</v>
      </c>
      <c r="G204" s="228">
        <v>6768178.1799999997</v>
      </c>
      <c r="H204" s="229">
        <f t="shared" si="8"/>
        <v>6768178.1799999997</v>
      </c>
      <c r="I204" s="228"/>
      <c r="J204" s="229"/>
      <c r="K204" s="218">
        <f t="shared" si="6"/>
        <v>676817.81799999997</v>
      </c>
      <c r="L204" s="207"/>
      <c r="N204" s="230">
        <f t="shared" si="7"/>
        <v>0</v>
      </c>
    </row>
    <row r="205" spans="1:14" s="221" customFormat="1" ht="16.5" customHeight="1" x14ac:dyDescent="0.2">
      <c r="A205" s="222" t="s">
        <v>448</v>
      </c>
      <c r="B205" s="223" t="s">
        <v>487</v>
      </c>
      <c r="C205" s="224" t="s">
        <v>488</v>
      </c>
      <c r="D205" s="230" t="s">
        <v>154</v>
      </c>
      <c r="E205" s="226">
        <v>46661</v>
      </c>
      <c r="F205" s="227">
        <v>48121</v>
      </c>
      <c r="G205" s="228">
        <v>7852090.9299999997</v>
      </c>
      <c r="H205" s="229">
        <f t="shared" si="8"/>
        <v>7852090.9299999997</v>
      </c>
      <c r="I205" s="228"/>
      <c r="J205" s="229"/>
      <c r="K205" s="218">
        <f t="shared" ref="K205:K268" si="9">G205*$K$6</f>
        <v>785209.09299999999</v>
      </c>
      <c r="L205" s="207"/>
      <c r="N205" s="230">
        <f t="shared" si="7"/>
        <v>0</v>
      </c>
    </row>
    <row r="206" spans="1:14" s="221" customFormat="1" ht="16.5" customHeight="1" x14ac:dyDescent="0.2">
      <c r="A206" s="222" t="s">
        <v>448</v>
      </c>
      <c r="B206" s="223" t="s">
        <v>489</v>
      </c>
      <c r="C206" s="224" t="s">
        <v>490</v>
      </c>
      <c r="D206" s="230" t="s">
        <v>154</v>
      </c>
      <c r="E206" s="226">
        <v>46661</v>
      </c>
      <c r="F206" s="227">
        <v>48121</v>
      </c>
      <c r="G206" s="228">
        <v>0</v>
      </c>
      <c r="H206" s="229">
        <f t="shared" si="8"/>
        <v>0</v>
      </c>
      <c r="I206" s="228"/>
      <c r="J206" s="229"/>
      <c r="K206" s="218">
        <f t="shared" si="9"/>
        <v>0</v>
      </c>
      <c r="L206" s="207" t="s">
        <v>491</v>
      </c>
      <c r="N206" s="230">
        <f t="shared" ref="N206:N269" si="10">IF(D206="SŽDC",0,IF(D206="Ostatní",0,IF(D206="",0,1)))</f>
        <v>0</v>
      </c>
    </row>
    <row r="207" spans="1:14" s="221" customFormat="1" ht="16.5" customHeight="1" x14ac:dyDescent="0.2">
      <c r="A207" s="222" t="s">
        <v>448</v>
      </c>
      <c r="B207" s="223" t="s">
        <v>492</v>
      </c>
      <c r="C207" s="224" t="s">
        <v>493</v>
      </c>
      <c r="D207" s="230" t="s">
        <v>154</v>
      </c>
      <c r="E207" s="226">
        <v>46661</v>
      </c>
      <c r="F207" s="227">
        <v>48121</v>
      </c>
      <c r="G207" s="228">
        <v>219428.48000000001</v>
      </c>
      <c r="H207" s="229">
        <f t="shared" si="8"/>
        <v>219428.48000000001</v>
      </c>
      <c r="I207" s="228"/>
      <c r="J207" s="229"/>
      <c r="K207" s="218">
        <f t="shared" si="9"/>
        <v>21942.848000000002</v>
      </c>
      <c r="L207" s="207"/>
      <c r="N207" s="230">
        <f t="shared" si="10"/>
        <v>0</v>
      </c>
    </row>
    <row r="208" spans="1:14" s="221" customFormat="1" ht="16.5" customHeight="1" x14ac:dyDescent="0.2">
      <c r="A208" s="222" t="s">
        <v>448</v>
      </c>
      <c r="B208" s="223" t="s">
        <v>494</v>
      </c>
      <c r="C208" s="224" t="s">
        <v>495</v>
      </c>
      <c r="D208" s="230" t="s">
        <v>154</v>
      </c>
      <c r="E208" s="226">
        <v>46661</v>
      </c>
      <c r="F208" s="227">
        <v>48121</v>
      </c>
      <c r="G208" s="228">
        <v>1088645.78</v>
      </c>
      <c r="H208" s="229">
        <f t="shared" ref="H208:H271" si="11">G208</f>
        <v>1088645.78</v>
      </c>
      <c r="I208" s="228"/>
      <c r="J208" s="229"/>
      <c r="K208" s="218">
        <f t="shared" si="9"/>
        <v>108864.57800000001</v>
      </c>
      <c r="L208" s="207"/>
      <c r="N208" s="230">
        <f t="shared" si="10"/>
        <v>0</v>
      </c>
    </row>
    <row r="209" spans="1:14" s="221" customFormat="1" ht="16.5" customHeight="1" x14ac:dyDescent="0.2">
      <c r="A209" s="222" t="s">
        <v>448</v>
      </c>
      <c r="B209" s="223" t="s">
        <v>496</v>
      </c>
      <c r="C209" s="224" t="s">
        <v>497</v>
      </c>
      <c r="D209" s="230" t="s">
        <v>154</v>
      </c>
      <c r="E209" s="226">
        <v>45931</v>
      </c>
      <c r="F209" s="227">
        <v>48121</v>
      </c>
      <c r="G209" s="228">
        <v>2064518.22</v>
      </c>
      <c r="H209" s="229">
        <f t="shared" si="11"/>
        <v>2064518.22</v>
      </c>
      <c r="I209" s="228"/>
      <c r="J209" s="229"/>
      <c r="K209" s="218">
        <f t="shared" si="9"/>
        <v>206451.82200000001</v>
      </c>
      <c r="L209" s="207"/>
      <c r="N209" s="230">
        <f t="shared" si="10"/>
        <v>0</v>
      </c>
    </row>
    <row r="210" spans="1:14" s="221" customFormat="1" ht="16.5" customHeight="1" x14ac:dyDescent="0.2">
      <c r="A210" s="222" t="s">
        <v>448</v>
      </c>
      <c r="B210" s="223" t="s">
        <v>498</v>
      </c>
      <c r="C210" s="224" t="s">
        <v>499</v>
      </c>
      <c r="D210" s="230" t="s">
        <v>154</v>
      </c>
      <c r="E210" s="226">
        <v>45931</v>
      </c>
      <c r="F210" s="227">
        <v>48121</v>
      </c>
      <c r="G210" s="228">
        <v>0</v>
      </c>
      <c r="H210" s="229">
        <f t="shared" si="11"/>
        <v>0</v>
      </c>
      <c r="I210" s="228"/>
      <c r="J210" s="229"/>
      <c r="K210" s="218">
        <f t="shared" si="9"/>
        <v>0</v>
      </c>
      <c r="L210" s="207" t="s">
        <v>491</v>
      </c>
      <c r="N210" s="230">
        <f t="shared" si="10"/>
        <v>0</v>
      </c>
    </row>
    <row r="211" spans="1:14" s="221" customFormat="1" ht="16.5" customHeight="1" x14ac:dyDescent="0.2">
      <c r="A211" s="222" t="s">
        <v>448</v>
      </c>
      <c r="B211" s="223" t="s">
        <v>500</v>
      </c>
      <c r="C211" s="224" t="s">
        <v>501</v>
      </c>
      <c r="D211" s="230" t="s">
        <v>154</v>
      </c>
      <c r="E211" s="226">
        <v>47392</v>
      </c>
      <c r="F211" s="227">
        <v>48121</v>
      </c>
      <c r="G211" s="228">
        <v>4262784.34</v>
      </c>
      <c r="H211" s="229">
        <f t="shared" si="11"/>
        <v>4262784.34</v>
      </c>
      <c r="I211" s="228"/>
      <c r="J211" s="229"/>
      <c r="K211" s="218">
        <f t="shared" si="9"/>
        <v>426278.43400000001</v>
      </c>
      <c r="L211" s="207"/>
      <c r="N211" s="230">
        <f t="shared" si="10"/>
        <v>0</v>
      </c>
    </row>
    <row r="212" spans="1:14" s="221" customFormat="1" ht="16.5" customHeight="1" x14ac:dyDescent="0.2">
      <c r="A212" s="222" t="s">
        <v>448</v>
      </c>
      <c r="B212" s="223" t="s">
        <v>502</v>
      </c>
      <c r="C212" s="224" t="s">
        <v>503</v>
      </c>
      <c r="D212" s="230" t="s">
        <v>154</v>
      </c>
      <c r="E212" s="226">
        <v>45931</v>
      </c>
      <c r="F212" s="227">
        <v>48121</v>
      </c>
      <c r="G212" s="228">
        <v>0</v>
      </c>
      <c r="H212" s="229">
        <f t="shared" si="11"/>
        <v>0</v>
      </c>
      <c r="I212" s="228"/>
      <c r="J212" s="229"/>
      <c r="K212" s="218">
        <f t="shared" si="9"/>
        <v>0</v>
      </c>
      <c r="L212" s="207" t="s">
        <v>491</v>
      </c>
      <c r="N212" s="230">
        <f t="shared" si="10"/>
        <v>0</v>
      </c>
    </row>
    <row r="213" spans="1:14" s="221" customFormat="1" ht="16.5" customHeight="1" x14ac:dyDescent="0.2">
      <c r="A213" s="222" t="s">
        <v>448</v>
      </c>
      <c r="B213" s="223" t="s">
        <v>504</v>
      </c>
      <c r="C213" s="224" t="s">
        <v>505</v>
      </c>
      <c r="D213" s="230" t="s">
        <v>154</v>
      </c>
      <c r="E213" s="226">
        <v>45931</v>
      </c>
      <c r="F213" s="227">
        <v>48121</v>
      </c>
      <c r="G213" s="228">
        <v>0</v>
      </c>
      <c r="H213" s="229">
        <f t="shared" si="11"/>
        <v>0</v>
      </c>
      <c r="I213" s="228"/>
      <c r="J213" s="229"/>
      <c r="K213" s="218">
        <f t="shared" si="9"/>
        <v>0</v>
      </c>
      <c r="L213" s="207" t="s">
        <v>491</v>
      </c>
      <c r="N213" s="230">
        <f t="shared" si="10"/>
        <v>0</v>
      </c>
    </row>
    <row r="214" spans="1:14" s="221" customFormat="1" ht="16.5" customHeight="1" x14ac:dyDescent="0.2">
      <c r="A214" s="222" t="s">
        <v>448</v>
      </c>
      <c r="B214" s="223" t="s">
        <v>506</v>
      </c>
      <c r="C214" s="224" t="s">
        <v>507</v>
      </c>
      <c r="D214" s="230" t="s">
        <v>154</v>
      </c>
      <c r="E214" s="226">
        <v>45931</v>
      </c>
      <c r="F214" s="227">
        <v>48121</v>
      </c>
      <c r="G214" s="228">
        <v>2605507.77</v>
      </c>
      <c r="H214" s="229">
        <f t="shared" si="11"/>
        <v>2605507.77</v>
      </c>
      <c r="I214" s="228"/>
      <c r="J214" s="229"/>
      <c r="K214" s="218">
        <f t="shared" si="9"/>
        <v>260550.777</v>
      </c>
      <c r="L214" s="207"/>
      <c r="N214" s="230">
        <f t="shared" si="10"/>
        <v>0</v>
      </c>
    </row>
    <row r="215" spans="1:14" s="221" customFormat="1" ht="16.5" customHeight="1" x14ac:dyDescent="0.2">
      <c r="A215" s="222" t="s">
        <v>448</v>
      </c>
      <c r="B215" s="223" t="s">
        <v>508</v>
      </c>
      <c r="C215" s="224" t="s">
        <v>509</v>
      </c>
      <c r="D215" s="230" t="s">
        <v>154</v>
      </c>
      <c r="E215" s="226">
        <v>45931</v>
      </c>
      <c r="F215" s="227">
        <v>48121</v>
      </c>
      <c r="G215" s="228">
        <v>0</v>
      </c>
      <c r="H215" s="229">
        <f t="shared" si="11"/>
        <v>0</v>
      </c>
      <c r="I215" s="228"/>
      <c r="J215" s="229"/>
      <c r="K215" s="218">
        <f t="shared" si="9"/>
        <v>0</v>
      </c>
      <c r="L215" s="207" t="s">
        <v>491</v>
      </c>
      <c r="N215" s="230">
        <f t="shared" si="10"/>
        <v>0</v>
      </c>
    </row>
    <row r="216" spans="1:14" s="221" customFormat="1" ht="16.5" customHeight="1" x14ac:dyDescent="0.2">
      <c r="A216" s="222" t="s">
        <v>448</v>
      </c>
      <c r="B216" s="223" t="s">
        <v>510</v>
      </c>
      <c r="C216" s="224" t="s">
        <v>511</v>
      </c>
      <c r="D216" s="230" t="s">
        <v>154</v>
      </c>
      <c r="E216" s="226">
        <v>45931</v>
      </c>
      <c r="F216" s="227">
        <v>48121</v>
      </c>
      <c r="G216" s="228">
        <v>561688.34</v>
      </c>
      <c r="H216" s="229">
        <f t="shared" si="11"/>
        <v>561688.34</v>
      </c>
      <c r="I216" s="228"/>
      <c r="J216" s="229"/>
      <c r="K216" s="218">
        <f t="shared" si="9"/>
        <v>56168.834000000003</v>
      </c>
      <c r="L216" s="207"/>
      <c r="N216" s="230">
        <f t="shared" si="10"/>
        <v>0</v>
      </c>
    </row>
    <row r="217" spans="1:14" s="221" customFormat="1" ht="16.5" customHeight="1" x14ac:dyDescent="0.2">
      <c r="A217" s="222" t="s">
        <v>448</v>
      </c>
      <c r="B217" s="223" t="s">
        <v>512</v>
      </c>
      <c r="C217" s="224" t="s">
        <v>513</v>
      </c>
      <c r="D217" s="230" t="s">
        <v>154</v>
      </c>
      <c r="E217" s="226">
        <v>45931</v>
      </c>
      <c r="F217" s="227">
        <v>48121</v>
      </c>
      <c r="G217" s="228">
        <v>0</v>
      </c>
      <c r="H217" s="229">
        <f t="shared" si="11"/>
        <v>0</v>
      </c>
      <c r="I217" s="228"/>
      <c r="J217" s="229"/>
      <c r="K217" s="218">
        <f t="shared" si="9"/>
        <v>0</v>
      </c>
      <c r="L217" s="207" t="s">
        <v>491</v>
      </c>
      <c r="N217" s="230">
        <f t="shared" si="10"/>
        <v>0</v>
      </c>
    </row>
    <row r="218" spans="1:14" s="221" customFormat="1" ht="16.5" customHeight="1" x14ac:dyDescent="0.2">
      <c r="A218" s="222" t="s">
        <v>448</v>
      </c>
      <c r="B218" s="223" t="s">
        <v>514</v>
      </c>
      <c r="C218" s="224" t="s">
        <v>515</v>
      </c>
      <c r="D218" s="230" t="s">
        <v>154</v>
      </c>
      <c r="E218" s="226">
        <v>45931</v>
      </c>
      <c r="F218" s="227">
        <v>48121</v>
      </c>
      <c r="G218" s="228">
        <v>1487000.96</v>
      </c>
      <c r="H218" s="229">
        <f t="shared" si="11"/>
        <v>1487000.96</v>
      </c>
      <c r="I218" s="228"/>
      <c r="J218" s="229"/>
      <c r="K218" s="218">
        <f t="shared" si="9"/>
        <v>148700.09599999999</v>
      </c>
      <c r="L218" s="207"/>
      <c r="N218" s="230">
        <f t="shared" si="10"/>
        <v>0</v>
      </c>
    </row>
    <row r="219" spans="1:14" s="221" customFormat="1" ht="16.5" customHeight="1" x14ac:dyDescent="0.2">
      <c r="A219" s="222" t="s">
        <v>448</v>
      </c>
      <c r="B219" s="223" t="s">
        <v>516</v>
      </c>
      <c r="C219" s="224" t="s">
        <v>517</v>
      </c>
      <c r="D219" s="230" t="s">
        <v>154</v>
      </c>
      <c r="E219" s="226">
        <v>46661</v>
      </c>
      <c r="F219" s="227">
        <v>48121</v>
      </c>
      <c r="G219" s="228">
        <v>1047080.24</v>
      </c>
      <c r="H219" s="229">
        <f t="shared" si="11"/>
        <v>1047080.24</v>
      </c>
      <c r="I219" s="228"/>
      <c r="J219" s="229"/>
      <c r="K219" s="218">
        <f t="shared" si="9"/>
        <v>104708.024</v>
      </c>
      <c r="L219" s="207"/>
      <c r="N219" s="230">
        <f t="shared" si="10"/>
        <v>0</v>
      </c>
    </row>
    <row r="220" spans="1:14" s="221" customFormat="1" ht="16.5" customHeight="1" x14ac:dyDescent="0.2">
      <c r="A220" s="222" t="s">
        <v>448</v>
      </c>
      <c r="B220" s="223" t="s">
        <v>518</v>
      </c>
      <c r="C220" s="224" t="s">
        <v>519</v>
      </c>
      <c r="D220" s="230" t="s">
        <v>154</v>
      </c>
      <c r="E220" s="226">
        <v>46661</v>
      </c>
      <c r="F220" s="227">
        <v>48121</v>
      </c>
      <c r="G220" s="228">
        <v>0</v>
      </c>
      <c r="H220" s="229">
        <f t="shared" si="11"/>
        <v>0</v>
      </c>
      <c r="I220" s="228"/>
      <c r="J220" s="229"/>
      <c r="K220" s="218">
        <f t="shared" si="9"/>
        <v>0</v>
      </c>
      <c r="L220" s="207" t="s">
        <v>491</v>
      </c>
      <c r="N220" s="230">
        <f t="shared" si="10"/>
        <v>0</v>
      </c>
    </row>
    <row r="221" spans="1:14" s="221" customFormat="1" ht="16.5" customHeight="1" x14ac:dyDescent="0.2">
      <c r="A221" s="222" t="s">
        <v>448</v>
      </c>
      <c r="B221" s="223" t="s">
        <v>520</v>
      </c>
      <c r="C221" s="224" t="s">
        <v>521</v>
      </c>
      <c r="D221" s="230" t="s">
        <v>154</v>
      </c>
      <c r="E221" s="226">
        <v>46661</v>
      </c>
      <c r="F221" s="227">
        <v>48121</v>
      </c>
      <c r="G221" s="228">
        <v>2747534.58</v>
      </c>
      <c r="H221" s="229">
        <f t="shared" si="11"/>
        <v>2747534.58</v>
      </c>
      <c r="I221" s="228"/>
      <c r="J221" s="229"/>
      <c r="K221" s="218">
        <f t="shared" si="9"/>
        <v>274753.45800000004</v>
      </c>
      <c r="L221" s="207"/>
      <c r="N221" s="230">
        <f t="shared" si="10"/>
        <v>0</v>
      </c>
    </row>
    <row r="222" spans="1:14" s="221" customFormat="1" ht="16.5" customHeight="1" x14ac:dyDescent="0.2">
      <c r="A222" s="222" t="s">
        <v>448</v>
      </c>
      <c r="B222" s="223" t="s">
        <v>522</v>
      </c>
      <c r="C222" s="224" t="s">
        <v>523</v>
      </c>
      <c r="D222" s="230" t="s">
        <v>154</v>
      </c>
      <c r="E222" s="226">
        <v>45931</v>
      </c>
      <c r="F222" s="227">
        <v>48121</v>
      </c>
      <c r="G222" s="228">
        <v>6323756.6799999997</v>
      </c>
      <c r="H222" s="229">
        <f t="shared" si="11"/>
        <v>6323756.6799999997</v>
      </c>
      <c r="I222" s="228"/>
      <c r="J222" s="229"/>
      <c r="K222" s="218">
        <f t="shared" si="9"/>
        <v>632375.66800000006</v>
      </c>
      <c r="L222" s="207"/>
      <c r="N222" s="230">
        <f t="shared" si="10"/>
        <v>0</v>
      </c>
    </row>
    <row r="223" spans="1:14" s="221" customFormat="1" ht="16.5" customHeight="1" x14ac:dyDescent="0.2">
      <c r="A223" s="222" t="s">
        <v>448</v>
      </c>
      <c r="B223" s="223" t="s">
        <v>524</v>
      </c>
      <c r="C223" s="224" t="s">
        <v>525</v>
      </c>
      <c r="D223" s="230" t="s">
        <v>154</v>
      </c>
      <c r="E223" s="226">
        <v>45931</v>
      </c>
      <c r="F223" s="227">
        <v>48121</v>
      </c>
      <c r="G223" s="228">
        <v>0</v>
      </c>
      <c r="H223" s="229">
        <f t="shared" si="11"/>
        <v>0</v>
      </c>
      <c r="I223" s="228"/>
      <c r="J223" s="229"/>
      <c r="K223" s="218">
        <f t="shared" si="9"/>
        <v>0</v>
      </c>
      <c r="L223" s="207" t="s">
        <v>491</v>
      </c>
      <c r="N223" s="230">
        <f t="shared" si="10"/>
        <v>0</v>
      </c>
    </row>
    <row r="224" spans="1:14" s="221" customFormat="1" ht="16.5" customHeight="1" x14ac:dyDescent="0.2">
      <c r="A224" s="222" t="s">
        <v>448</v>
      </c>
      <c r="B224" s="223" t="s">
        <v>526</v>
      </c>
      <c r="C224" s="224" t="s">
        <v>527</v>
      </c>
      <c r="D224" s="230" t="s">
        <v>154</v>
      </c>
      <c r="E224" s="226">
        <v>46661</v>
      </c>
      <c r="F224" s="227">
        <v>48121</v>
      </c>
      <c r="G224" s="228">
        <v>12468431.130000001</v>
      </c>
      <c r="H224" s="229">
        <f t="shared" si="11"/>
        <v>12468431.130000001</v>
      </c>
      <c r="I224" s="228"/>
      <c r="J224" s="229"/>
      <c r="K224" s="218">
        <f t="shared" si="9"/>
        <v>1246843.1130000001</v>
      </c>
      <c r="L224" s="207"/>
      <c r="N224" s="230">
        <f t="shared" si="10"/>
        <v>0</v>
      </c>
    </row>
    <row r="225" spans="1:14" s="221" customFormat="1" ht="16.5" customHeight="1" x14ac:dyDescent="0.2">
      <c r="A225" s="222" t="s">
        <v>448</v>
      </c>
      <c r="B225" s="223" t="s">
        <v>528</v>
      </c>
      <c r="C225" s="224" t="s">
        <v>529</v>
      </c>
      <c r="D225" s="230" t="s">
        <v>154</v>
      </c>
      <c r="E225" s="226">
        <v>46661</v>
      </c>
      <c r="F225" s="227">
        <v>48121</v>
      </c>
      <c r="G225" s="228">
        <v>0</v>
      </c>
      <c r="H225" s="229">
        <f t="shared" si="11"/>
        <v>0</v>
      </c>
      <c r="I225" s="228"/>
      <c r="J225" s="229"/>
      <c r="K225" s="218">
        <f t="shared" si="9"/>
        <v>0</v>
      </c>
      <c r="L225" s="207" t="s">
        <v>491</v>
      </c>
      <c r="N225" s="230">
        <f t="shared" si="10"/>
        <v>0</v>
      </c>
    </row>
    <row r="226" spans="1:14" s="221" customFormat="1" ht="16.5" customHeight="1" x14ac:dyDescent="0.2">
      <c r="A226" s="222" t="s">
        <v>448</v>
      </c>
      <c r="B226" s="223" t="s">
        <v>530</v>
      </c>
      <c r="C226" s="224" t="s">
        <v>531</v>
      </c>
      <c r="D226" s="230" t="s">
        <v>154</v>
      </c>
      <c r="E226" s="226">
        <v>46661</v>
      </c>
      <c r="F226" s="227">
        <v>48121</v>
      </c>
      <c r="G226" s="228">
        <v>0</v>
      </c>
      <c r="H226" s="229">
        <f t="shared" si="11"/>
        <v>0</v>
      </c>
      <c r="I226" s="228"/>
      <c r="J226" s="229"/>
      <c r="K226" s="218">
        <f t="shared" si="9"/>
        <v>0</v>
      </c>
      <c r="L226" s="207" t="s">
        <v>467</v>
      </c>
      <c r="N226" s="230">
        <f t="shared" si="10"/>
        <v>0</v>
      </c>
    </row>
    <row r="227" spans="1:14" s="221" customFormat="1" ht="16.5" customHeight="1" x14ac:dyDescent="0.2">
      <c r="A227" s="222"/>
      <c r="B227" s="223"/>
      <c r="C227" s="224"/>
      <c r="D227" s="230"/>
      <c r="E227" s="226"/>
      <c r="F227" s="227"/>
      <c r="G227" s="228">
        <v>0</v>
      </c>
      <c r="H227" s="229">
        <f t="shared" si="11"/>
        <v>0</v>
      </c>
      <c r="I227" s="228"/>
      <c r="J227" s="229"/>
      <c r="K227" s="218">
        <f t="shared" si="9"/>
        <v>0</v>
      </c>
      <c r="L227" s="207"/>
      <c r="N227" s="230">
        <f t="shared" si="10"/>
        <v>0</v>
      </c>
    </row>
    <row r="228" spans="1:14" s="221" customFormat="1" ht="16.5" customHeight="1" x14ac:dyDescent="0.2">
      <c r="A228" s="222"/>
      <c r="B228" s="223"/>
      <c r="C228" s="224" t="s">
        <v>532</v>
      </c>
      <c r="D228" s="230"/>
      <c r="E228" s="226"/>
      <c r="F228" s="227"/>
      <c r="G228" s="228">
        <v>0</v>
      </c>
      <c r="H228" s="229">
        <f t="shared" si="11"/>
        <v>0</v>
      </c>
      <c r="I228" s="228"/>
      <c r="J228" s="229"/>
      <c r="K228" s="218">
        <f t="shared" si="9"/>
        <v>0</v>
      </c>
      <c r="L228" s="207"/>
      <c r="N228" s="230">
        <f t="shared" si="10"/>
        <v>0</v>
      </c>
    </row>
    <row r="229" spans="1:14" s="221" customFormat="1" ht="16.5" customHeight="1" x14ac:dyDescent="0.2">
      <c r="A229" s="222" t="s">
        <v>448</v>
      </c>
      <c r="B229" s="223" t="s">
        <v>533</v>
      </c>
      <c r="C229" s="224" t="s">
        <v>534</v>
      </c>
      <c r="D229" s="230" t="s">
        <v>154</v>
      </c>
      <c r="E229" s="226">
        <v>45931</v>
      </c>
      <c r="F229" s="227">
        <v>48121</v>
      </c>
      <c r="G229" s="228">
        <v>19237437.199999999</v>
      </c>
      <c r="H229" s="229">
        <f t="shared" si="11"/>
        <v>19237437.199999999</v>
      </c>
      <c r="I229" s="228"/>
      <c r="J229" s="229"/>
      <c r="K229" s="218">
        <f t="shared" si="9"/>
        <v>1923743.72</v>
      </c>
      <c r="L229" s="207"/>
      <c r="N229" s="230">
        <f t="shared" si="10"/>
        <v>0</v>
      </c>
    </row>
    <row r="230" spans="1:14" s="221" customFormat="1" ht="16.5" customHeight="1" x14ac:dyDescent="0.2">
      <c r="A230" s="222" t="s">
        <v>448</v>
      </c>
      <c r="B230" s="223" t="s">
        <v>535</v>
      </c>
      <c r="C230" s="224" t="s">
        <v>536</v>
      </c>
      <c r="D230" s="230" t="s">
        <v>154</v>
      </c>
      <c r="E230" s="226">
        <v>45931</v>
      </c>
      <c r="F230" s="227">
        <v>48121</v>
      </c>
      <c r="G230" s="228">
        <v>169298849.31</v>
      </c>
      <c r="H230" s="229">
        <f t="shared" si="11"/>
        <v>169298849.31</v>
      </c>
      <c r="I230" s="228"/>
      <c r="J230" s="229"/>
      <c r="K230" s="218">
        <f t="shared" si="9"/>
        <v>16929884.931000002</v>
      </c>
      <c r="L230" s="207"/>
      <c r="N230" s="230">
        <f t="shared" si="10"/>
        <v>0</v>
      </c>
    </row>
    <row r="231" spans="1:14" s="221" customFormat="1" ht="16.5" customHeight="1" x14ac:dyDescent="0.2">
      <c r="A231" s="222" t="s">
        <v>448</v>
      </c>
      <c r="B231" s="223" t="s">
        <v>537</v>
      </c>
      <c r="C231" s="224" t="s">
        <v>538</v>
      </c>
      <c r="D231" s="230" t="s">
        <v>154</v>
      </c>
      <c r="E231" s="226">
        <v>45931</v>
      </c>
      <c r="F231" s="227">
        <v>48121</v>
      </c>
      <c r="G231" s="228">
        <v>5104711.88</v>
      </c>
      <c r="H231" s="229">
        <f t="shared" si="11"/>
        <v>5104711.88</v>
      </c>
      <c r="I231" s="228"/>
      <c r="J231" s="229"/>
      <c r="K231" s="218">
        <f t="shared" si="9"/>
        <v>510471.18800000002</v>
      </c>
      <c r="L231" s="207"/>
      <c r="N231" s="230">
        <f t="shared" si="10"/>
        <v>0</v>
      </c>
    </row>
    <row r="232" spans="1:14" s="221" customFormat="1" ht="16.5" customHeight="1" x14ac:dyDescent="0.2">
      <c r="A232" s="222" t="s">
        <v>448</v>
      </c>
      <c r="B232" s="223" t="s">
        <v>539</v>
      </c>
      <c r="C232" s="224" t="s">
        <v>540</v>
      </c>
      <c r="D232" s="230" t="s">
        <v>154</v>
      </c>
      <c r="E232" s="226">
        <v>45931</v>
      </c>
      <c r="F232" s="227">
        <v>48121</v>
      </c>
      <c r="G232" s="228">
        <v>63069500.649999999</v>
      </c>
      <c r="H232" s="229">
        <f t="shared" si="11"/>
        <v>63069500.649999999</v>
      </c>
      <c r="I232" s="228"/>
      <c r="J232" s="229"/>
      <c r="K232" s="218">
        <f t="shared" si="9"/>
        <v>6306950.0650000004</v>
      </c>
      <c r="L232" s="207"/>
      <c r="N232" s="230">
        <f t="shared" si="10"/>
        <v>0</v>
      </c>
    </row>
    <row r="233" spans="1:14" s="221" customFormat="1" ht="16.5" customHeight="1" x14ac:dyDescent="0.2">
      <c r="A233" s="222" t="s">
        <v>448</v>
      </c>
      <c r="B233" s="223" t="s">
        <v>541</v>
      </c>
      <c r="C233" s="224" t="s">
        <v>542</v>
      </c>
      <c r="D233" s="230" t="s">
        <v>144</v>
      </c>
      <c r="E233" s="226">
        <v>45931</v>
      </c>
      <c r="F233" s="227">
        <v>48121</v>
      </c>
      <c r="G233" s="228">
        <v>2233651591.9499998</v>
      </c>
      <c r="H233" s="229">
        <f t="shared" si="11"/>
        <v>2233651591.9499998</v>
      </c>
      <c r="I233" s="228"/>
      <c r="J233" s="229"/>
      <c r="K233" s="218">
        <f t="shared" si="9"/>
        <v>223365159.19499999</v>
      </c>
      <c r="L233" s="207"/>
      <c r="N233" s="230">
        <f t="shared" si="10"/>
        <v>0</v>
      </c>
    </row>
    <row r="234" spans="1:14" s="221" customFormat="1" ht="16.5" customHeight="1" x14ac:dyDescent="0.2">
      <c r="A234" s="222"/>
      <c r="B234" s="223"/>
      <c r="C234" s="224"/>
      <c r="D234" s="230"/>
      <c r="E234" s="226"/>
      <c r="F234" s="227"/>
      <c r="G234" s="228">
        <v>0</v>
      </c>
      <c r="H234" s="229">
        <f t="shared" si="11"/>
        <v>0</v>
      </c>
      <c r="I234" s="228"/>
      <c r="J234" s="229"/>
      <c r="K234" s="218">
        <f t="shared" si="9"/>
        <v>0</v>
      </c>
      <c r="L234" s="207"/>
      <c r="N234" s="230">
        <f t="shared" si="10"/>
        <v>0</v>
      </c>
    </row>
    <row r="235" spans="1:14" s="221" customFormat="1" ht="16.5" customHeight="1" x14ac:dyDescent="0.2">
      <c r="A235" s="222"/>
      <c r="B235" s="223"/>
      <c r="C235" s="224" t="s">
        <v>543</v>
      </c>
      <c r="D235" s="230"/>
      <c r="E235" s="226"/>
      <c r="F235" s="227"/>
      <c r="G235" s="228">
        <v>0</v>
      </c>
      <c r="H235" s="229">
        <f t="shared" si="11"/>
        <v>0</v>
      </c>
      <c r="I235" s="228"/>
      <c r="J235" s="229"/>
      <c r="K235" s="218">
        <f t="shared" si="9"/>
        <v>0</v>
      </c>
      <c r="L235" s="207"/>
      <c r="N235" s="230">
        <f t="shared" si="10"/>
        <v>0</v>
      </c>
    </row>
    <row r="236" spans="1:14" s="221" customFormat="1" ht="16.5" customHeight="1" x14ac:dyDescent="0.2">
      <c r="A236" s="222" t="s">
        <v>448</v>
      </c>
      <c r="B236" s="223" t="s">
        <v>544</v>
      </c>
      <c r="C236" s="224" t="s">
        <v>545</v>
      </c>
      <c r="D236" s="230" t="s">
        <v>154</v>
      </c>
      <c r="E236" s="226">
        <v>45931</v>
      </c>
      <c r="F236" s="227">
        <v>48121</v>
      </c>
      <c r="G236" s="228">
        <v>102643.74</v>
      </c>
      <c r="H236" s="229">
        <f t="shared" si="11"/>
        <v>102643.74</v>
      </c>
      <c r="I236" s="228"/>
      <c r="J236" s="229"/>
      <c r="K236" s="218">
        <f t="shared" si="9"/>
        <v>10264.374000000002</v>
      </c>
      <c r="L236" s="207"/>
      <c r="N236" s="230">
        <f t="shared" si="10"/>
        <v>0</v>
      </c>
    </row>
    <row r="237" spans="1:14" s="221" customFormat="1" ht="16.5" customHeight="1" x14ac:dyDescent="0.2">
      <c r="A237" s="222" t="s">
        <v>448</v>
      </c>
      <c r="B237" s="223" t="s">
        <v>546</v>
      </c>
      <c r="C237" s="224" t="s">
        <v>547</v>
      </c>
      <c r="D237" s="230" t="s">
        <v>154</v>
      </c>
      <c r="E237" s="226">
        <v>45931</v>
      </c>
      <c r="F237" s="227">
        <v>48121</v>
      </c>
      <c r="G237" s="228">
        <v>181959.37</v>
      </c>
      <c r="H237" s="229">
        <f t="shared" si="11"/>
        <v>181959.37</v>
      </c>
      <c r="I237" s="228"/>
      <c r="J237" s="229"/>
      <c r="K237" s="218">
        <f t="shared" si="9"/>
        <v>18195.937000000002</v>
      </c>
      <c r="L237" s="207"/>
      <c r="N237" s="230">
        <f t="shared" si="10"/>
        <v>0</v>
      </c>
    </row>
    <row r="238" spans="1:14" s="221" customFormat="1" ht="16.5" customHeight="1" x14ac:dyDescent="0.2">
      <c r="A238" s="222" t="s">
        <v>448</v>
      </c>
      <c r="B238" s="223" t="s">
        <v>548</v>
      </c>
      <c r="C238" s="224" t="s">
        <v>549</v>
      </c>
      <c r="D238" s="230" t="s">
        <v>154</v>
      </c>
      <c r="E238" s="226">
        <v>46661</v>
      </c>
      <c r="F238" s="227">
        <v>48121</v>
      </c>
      <c r="G238" s="228">
        <v>2068426.97</v>
      </c>
      <c r="H238" s="229">
        <f t="shared" si="11"/>
        <v>2068426.97</v>
      </c>
      <c r="I238" s="228"/>
      <c r="J238" s="229"/>
      <c r="K238" s="218">
        <f t="shared" si="9"/>
        <v>206842.69700000001</v>
      </c>
      <c r="L238" s="207"/>
      <c r="N238" s="230">
        <f t="shared" si="10"/>
        <v>0</v>
      </c>
    </row>
    <row r="239" spans="1:14" s="221" customFormat="1" ht="16.5" customHeight="1" x14ac:dyDescent="0.2">
      <c r="A239" s="222"/>
      <c r="B239" s="223"/>
      <c r="C239" s="224"/>
      <c r="D239" s="230"/>
      <c r="E239" s="226"/>
      <c r="F239" s="227"/>
      <c r="G239" s="228">
        <v>0</v>
      </c>
      <c r="H239" s="229">
        <f t="shared" si="11"/>
        <v>0</v>
      </c>
      <c r="I239" s="228"/>
      <c r="J239" s="229"/>
      <c r="K239" s="218">
        <f t="shared" si="9"/>
        <v>0</v>
      </c>
      <c r="L239" s="207"/>
      <c r="N239" s="230">
        <f t="shared" si="10"/>
        <v>0</v>
      </c>
    </row>
    <row r="240" spans="1:14" s="221" customFormat="1" ht="16.5" customHeight="1" x14ac:dyDescent="0.2">
      <c r="A240" s="222"/>
      <c r="B240" s="223"/>
      <c r="C240" s="224" t="s">
        <v>550</v>
      </c>
      <c r="D240" s="230"/>
      <c r="E240" s="226"/>
      <c r="F240" s="227"/>
      <c r="G240" s="228">
        <v>0</v>
      </c>
      <c r="H240" s="229">
        <f t="shared" si="11"/>
        <v>0</v>
      </c>
      <c r="I240" s="228"/>
      <c r="J240" s="229"/>
      <c r="K240" s="218">
        <f t="shared" si="9"/>
        <v>0</v>
      </c>
      <c r="L240" s="207"/>
      <c r="N240" s="230">
        <f t="shared" si="10"/>
        <v>0</v>
      </c>
    </row>
    <row r="241" spans="1:14" s="221" customFormat="1" ht="16.5" customHeight="1" x14ac:dyDescent="0.2">
      <c r="A241" s="222" t="s">
        <v>32</v>
      </c>
      <c r="B241" s="223" t="s">
        <v>551</v>
      </c>
      <c r="C241" s="224" t="s">
        <v>552</v>
      </c>
      <c r="D241" s="230" t="s">
        <v>154</v>
      </c>
      <c r="E241" s="226">
        <v>47392</v>
      </c>
      <c r="F241" s="227">
        <v>48121</v>
      </c>
      <c r="G241" s="228">
        <v>1301190.8999999999</v>
      </c>
      <c r="H241" s="229">
        <f t="shared" si="11"/>
        <v>1301190.8999999999</v>
      </c>
      <c r="I241" s="228"/>
      <c r="J241" s="229"/>
      <c r="K241" s="218">
        <f t="shared" si="9"/>
        <v>130119.09</v>
      </c>
      <c r="L241" s="207"/>
      <c r="N241" s="230">
        <f t="shared" si="10"/>
        <v>0</v>
      </c>
    </row>
    <row r="242" spans="1:14" s="221" customFormat="1" ht="16.5" customHeight="1" x14ac:dyDescent="0.2">
      <c r="A242" s="222" t="s">
        <v>32</v>
      </c>
      <c r="B242" s="223" t="s">
        <v>553</v>
      </c>
      <c r="C242" s="224" t="s">
        <v>554</v>
      </c>
      <c r="D242" s="230" t="s">
        <v>154</v>
      </c>
      <c r="E242" s="226">
        <v>47392</v>
      </c>
      <c r="F242" s="227">
        <v>48121</v>
      </c>
      <c r="G242" s="228">
        <v>2500982.23</v>
      </c>
      <c r="H242" s="229">
        <f t="shared" si="11"/>
        <v>2500982.23</v>
      </c>
      <c r="I242" s="228"/>
      <c r="J242" s="229"/>
      <c r="K242" s="218">
        <f t="shared" si="9"/>
        <v>250098.223</v>
      </c>
      <c r="L242" s="207"/>
      <c r="N242" s="230">
        <f t="shared" si="10"/>
        <v>0</v>
      </c>
    </row>
    <row r="243" spans="1:14" s="221" customFormat="1" ht="16.5" customHeight="1" x14ac:dyDescent="0.2">
      <c r="A243" s="222" t="s">
        <v>32</v>
      </c>
      <c r="B243" s="223" t="s">
        <v>555</v>
      </c>
      <c r="C243" s="224" t="s">
        <v>556</v>
      </c>
      <c r="D243" s="230" t="s">
        <v>154</v>
      </c>
      <c r="E243" s="226">
        <v>47392</v>
      </c>
      <c r="F243" s="227">
        <v>48121</v>
      </c>
      <c r="G243" s="228">
        <v>516909.75</v>
      </c>
      <c r="H243" s="229">
        <f t="shared" si="11"/>
        <v>516909.75</v>
      </c>
      <c r="I243" s="228"/>
      <c r="J243" s="229"/>
      <c r="K243" s="218">
        <f t="shared" si="9"/>
        <v>51690.975000000006</v>
      </c>
      <c r="L243" s="207"/>
      <c r="N243" s="230">
        <f t="shared" si="10"/>
        <v>0</v>
      </c>
    </row>
    <row r="244" spans="1:14" s="221" customFormat="1" ht="16.5" customHeight="1" x14ac:dyDescent="0.2">
      <c r="A244" s="222" t="s">
        <v>32</v>
      </c>
      <c r="B244" s="223" t="s">
        <v>557</v>
      </c>
      <c r="C244" s="224" t="s">
        <v>558</v>
      </c>
      <c r="D244" s="230" t="s">
        <v>154</v>
      </c>
      <c r="E244" s="226">
        <v>47392</v>
      </c>
      <c r="F244" s="227">
        <v>48121</v>
      </c>
      <c r="G244" s="228">
        <v>615862.47</v>
      </c>
      <c r="H244" s="229">
        <f t="shared" si="11"/>
        <v>615862.47</v>
      </c>
      <c r="I244" s="228"/>
      <c r="J244" s="229"/>
      <c r="K244" s="218">
        <f t="shared" si="9"/>
        <v>61586.247000000003</v>
      </c>
      <c r="L244" s="207"/>
      <c r="N244" s="230">
        <f t="shared" si="10"/>
        <v>0</v>
      </c>
    </row>
    <row r="245" spans="1:14" s="221" customFormat="1" ht="16.5" customHeight="1" x14ac:dyDescent="0.2">
      <c r="A245" s="222" t="s">
        <v>32</v>
      </c>
      <c r="B245" s="223" t="s">
        <v>559</v>
      </c>
      <c r="C245" s="224" t="s">
        <v>560</v>
      </c>
      <c r="D245" s="230" t="s">
        <v>144</v>
      </c>
      <c r="E245" s="226">
        <v>47392</v>
      </c>
      <c r="F245" s="227">
        <v>48121</v>
      </c>
      <c r="G245" s="228">
        <v>1232284.81</v>
      </c>
      <c r="H245" s="229">
        <f t="shared" si="11"/>
        <v>1232284.81</v>
      </c>
      <c r="I245" s="228"/>
      <c r="J245" s="229"/>
      <c r="K245" s="218">
        <f t="shared" si="9"/>
        <v>123228.48100000001</v>
      </c>
      <c r="L245" s="207"/>
      <c r="N245" s="230">
        <f t="shared" si="10"/>
        <v>0</v>
      </c>
    </row>
    <row r="246" spans="1:14" s="221" customFormat="1" ht="16.5" customHeight="1" x14ac:dyDescent="0.2">
      <c r="A246" s="222" t="s">
        <v>32</v>
      </c>
      <c r="B246" s="223" t="s">
        <v>561</v>
      </c>
      <c r="C246" s="224" t="s">
        <v>562</v>
      </c>
      <c r="D246" s="230" t="s">
        <v>154</v>
      </c>
      <c r="E246" s="226">
        <v>47392</v>
      </c>
      <c r="F246" s="227">
        <v>48121</v>
      </c>
      <c r="G246" s="228">
        <v>391912.48</v>
      </c>
      <c r="H246" s="229">
        <f t="shared" si="11"/>
        <v>391912.48</v>
      </c>
      <c r="I246" s="228"/>
      <c r="J246" s="229"/>
      <c r="K246" s="218">
        <f t="shared" si="9"/>
        <v>39191.248</v>
      </c>
      <c r="L246" s="207"/>
      <c r="N246" s="230">
        <f t="shared" si="10"/>
        <v>0</v>
      </c>
    </row>
    <row r="247" spans="1:14" s="221" customFormat="1" ht="16.5" customHeight="1" x14ac:dyDescent="0.2">
      <c r="A247" s="222" t="s">
        <v>32</v>
      </c>
      <c r="B247" s="223" t="s">
        <v>563</v>
      </c>
      <c r="C247" s="224" t="s">
        <v>564</v>
      </c>
      <c r="D247" s="230" t="s">
        <v>154</v>
      </c>
      <c r="E247" s="226">
        <v>47392</v>
      </c>
      <c r="F247" s="227">
        <v>48121</v>
      </c>
      <c r="G247" s="228">
        <v>769993.97</v>
      </c>
      <c r="H247" s="229">
        <f t="shared" si="11"/>
        <v>769993.97</v>
      </c>
      <c r="I247" s="228"/>
      <c r="J247" s="229"/>
      <c r="K247" s="218">
        <f t="shared" si="9"/>
        <v>76999.396999999997</v>
      </c>
      <c r="L247" s="207"/>
      <c r="N247" s="230">
        <f t="shared" si="10"/>
        <v>0</v>
      </c>
    </row>
    <row r="248" spans="1:14" s="221" customFormat="1" ht="16.5" customHeight="1" x14ac:dyDescent="0.2">
      <c r="A248" s="222" t="s">
        <v>32</v>
      </c>
      <c r="B248" s="223" t="s">
        <v>565</v>
      </c>
      <c r="C248" s="224" t="s">
        <v>566</v>
      </c>
      <c r="D248" s="230" t="s">
        <v>144</v>
      </c>
      <c r="E248" s="226">
        <v>47392</v>
      </c>
      <c r="F248" s="227">
        <v>48121</v>
      </c>
      <c r="G248" s="228">
        <v>6711242</v>
      </c>
      <c r="H248" s="229">
        <f t="shared" si="11"/>
        <v>6711242</v>
      </c>
      <c r="I248" s="228"/>
      <c r="J248" s="229"/>
      <c r="K248" s="218">
        <f t="shared" si="9"/>
        <v>671124.20000000007</v>
      </c>
      <c r="L248" s="207"/>
      <c r="N248" s="230">
        <f t="shared" si="10"/>
        <v>0</v>
      </c>
    </row>
    <row r="249" spans="1:14" s="221" customFormat="1" ht="16.5" customHeight="1" x14ac:dyDescent="0.2">
      <c r="A249" s="222" t="s">
        <v>32</v>
      </c>
      <c r="B249" s="223" t="s">
        <v>567</v>
      </c>
      <c r="C249" s="224" t="s">
        <v>568</v>
      </c>
      <c r="D249" s="230" t="s">
        <v>154</v>
      </c>
      <c r="E249" s="226">
        <v>47392</v>
      </c>
      <c r="F249" s="227">
        <v>48121</v>
      </c>
      <c r="G249" s="228">
        <v>899843.49</v>
      </c>
      <c r="H249" s="229">
        <f t="shared" si="11"/>
        <v>899843.49</v>
      </c>
      <c r="I249" s="228"/>
      <c r="J249" s="229"/>
      <c r="K249" s="218">
        <f t="shared" si="9"/>
        <v>89984.349000000002</v>
      </c>
      <c r="L249" s="207"/>
      <c r="N249" s="230">
        <f t="shared" si="10"/>
        <v>0</v>
      </c>
    </row>
    <row r="250" spans="1:14" s="221" customFormat="1" ht="16.5" customHeight="1" x14ac:dyDescent="0.2">
      <c r="A250" s="222" t="s">
        <v>32</v>
      </c>
      <c r="B250" s="223" t="s">
        <v>569</v>
      </c>
      <c r="C250" s="224" t="s">
        <v>570</v>
      </c>
      <c r="D250" s="230" t="s">
        <v>144</v>
      </c>
      <c r="E250" s="226">
        <v>47392</v>
      </c>
      <c r="F250" s="227">
        <v>48121</v>
      </c>
      <c r="G250" s="228">
        <v>82944.44</v>
      </c>
      <c r="H250" s="229">
        <f t="shared" si="11"/>
        <v>82944.44</v>
      </c>
      <c r="I250" s="228"/>
      <c r="J250" s="229"/>
      <c r="K250" s="218">
        <f t="shared" si="9"/>
        <v>8294.4440000000013</v>
      </c>
      <c r="L250" s="207"/>
      <c r="N250" s="230">
        <f t="shared" si="10"/>
        <v>0</v>
      </c>
    </row>
    <row r="251" spans="1:14" s="221" customFormat="1" ht="16.5" customHeight="1" x14ac:dyDescent="0.2">
      <c r="A251" s="222"/>
      <c r="B251" s="223"/>
      <c r="C251" s="224"/>
      <c r="D251" s="230"/>
      <c r="E251" s="226"/>
      <c r="F251" s="227"/>
      <c r="G251" s="228">
        <v>0</v>
      </c>
      <c r="H251" s="229">
        <f t="shared" si="11"/>
        <v>0</v>
      </c>
      <c r="I251" s="228"/>
      <c r="J251" s="229"/>
      <c r="K251" s="218">
        <f t="shared" si="9"/>
        <v>0</v>
      </c>
      <c r="L251" s="207"/>
      <c r="N251" s="230">
        <f t="shared" si="10"/>
        <v>0</v>
      </c>
    </row>
    <row r="252" spans="1:14" s="221" customFormat="1" ht="16.5" customHeight="1" x14ac:dyDescent="0.2">
      <c r="A252" s="222" t="s">
        <v>32</v>
      </c>
      <c r="B252" s="223" t="s">
        <v>571</v>
      </c>
      <c r="C252" s="224" t="s">
        <v>572</v>
      </c>
      <c r="D252" s="230" t="s">
        <v>144</v>
      </c>
      <c r="E252" s="226">
        <v>45931</v>
      </c>
      <c r="F252" s="227">
        <v>48121</v>
      </c>
      <c r="G252" s="228">
        <v>3242526.26</v>
      </c>
      <c r="H252" s="229">
        <f t="shared" si="11"/>
        <v>3242526.26</v>
      </c>
      <c r="I252" s="228"/>
      <c r="J252" s="229"/>
      <c r="K252" s="218">
        <f t="shared" si="9"/>
        <v>324252.62599999999</v>
      </c>
      <c r="L252" s="207"/>
      <c r="N252" s="230">
        <f t="shared" si="10"/>
        <v>0</v>
      </c>
    </row>
    <row r="253" spans="1:14" s="221" customFormat="1" ht="16.5" customHeight="1" x14ac:dyDescent="0.2">
      <c r="A253" s="222" t="s">
        <v>32</v>
      </c>
      <c r="B253" s="223" t="s">
        <v>573</v>
      </c>
      <c r="C253" s="224" t="s">
        <v>574</v>
      </c>
      <c r="D253" s="230" t="s">
        <v>144</v>
      </c>
      <c r="E253" s="226">
        <v>45931</v>
      </c>
      <c r="F253" s="227">
        <v>48121</v>
      </c>
      <c r="G253" s="228">
        <v>15403611.949999999</v>
      </c>
      <c r="H253" s="229">
        <f t="shared" si="11"/>
        <v>15403611.949999999</v>
      </c>
      <c r="I253" s="228"/>
      <c r="J253" s="229"/>
      <c r="K253" s="218">
        <f t="shared" si="9"/>
        <v>1540361.1950000001</v>
      </c>
      <c r="L253" s="207"/>
      <c r="N253" s="230">
        <f t="shared" si="10"/>
        <v>0</v>
      </c>
    </row>
    <row r="254" spans="1:14" s="221" customFormat="1" ht="16.5" customHeight="1" x14ac:dyDescent="0.2">
      <c r="A254" s="222" t="s">
        <v>32</v>
      </c>
      <c r="B254" s="223" t="s">
        <v>575</v>
      </c>
      <c r="C254" s="224" t="s">
        <v>576</v>
      </c>
      <c r="D254" s="230" t="s">
        <v>154</v>
      </c>
      <c r="E254" s="226">
        <v>45931</v>
      </c>
      <c r="F254" s="227">
        <v>48121</v>
      </c>
      <c r="G254" s="228">
        <v>649164.66</v>
      </c>
      <c r="H254" s="229">
        <f t="shared" si="11"/>
        <v>649164.66</v>
      </c>
      <c r="I254" s="228"/>
      <c r="J254" s="229"/>
      <c r="K254" s="218">
        <f t="shared" si="9"/>
        <v>64916.466000000008</v>
      </c>
      <c r="L254" s="207"/>
      <c r="N254" s="230">
        <f t="shared" si="10"/>
        <v>0</v>
      </c>
    </row>
    <row r="255" spans="1:14" s="221" customFormat="1" ht="16.5" customHeight="1" x14ac:dyDescent="0.2">
      <c r="A255" s="222" t="s">
        <v>32</v>
      </c>
      <c r="B255" s="223" t="s">
        <v>577</v>
      </c>
      <c r="C255" s="224" t="s">
        <v>578</v>
      </c>
      <c r="D255" s="230" t="s">
        <v>154</v>
      </c>
      <c r="E255" s="226">
        <v>45931</v>
      </c>
      <c r="F255" s="227">
        <v>48121</v>
      </c>
      <c r="G255" s="228">
        <v>1513736.03</v>
      </c>
      <c r="H255" s="229">
        <f t="shared" si="11"/>
        <v>1513736.03</v>
      </c>
      <c r="I255" s="228"/>
      <c r="J255" s="229"/>
      <c r="K255" s="218">
        <f t="shared" si="9"/>
        <v>151373.603</v>
      </c>
      <c r="L255" s="207"/>
      <c r="N255" s="230">
        <f t="shared" si="10"/>
        <v>0</v>
      </c>
    </row>
    <row r="256" spans="1:14" s="221" customFormat="1" ht="16.5" customHeight="1" x14ac:dyDescent="0.2">
      <c r="A256" s="222"/>
      <c r="B256" s="223"/>
      <c r="C256" s="224"/>
      <c r="D256" s="230"/>
      <c r="E256" s="226"/>
      <c r="F256" s="227"/>
      <c r="G256" s="228">
        <v>0</v>
      </c>
      <c r="H256" s="229">
        <f t="shared" si="11"/>
        <v>0</v>
      </c>
      <c r="I256" s="228"/>
      <c r="J256" s="229"/>
      <c r="K256" s="218">
        <f t="shared" si="9"/>
        <v>0</v>
      </c>
      <c r="L256" s="207"/>
      <c r="N256" s="230">
        <f t="shared" si="10"/>
        <v>0</v>
      </c>
    </row>
    <row r="257" spans="1:14" s="221" customFormat="1" ht="16.5" customHeight="1" x14ac:dyDescent="0.2">
      <c r="A257" s="222" t="s">
        <v>32</v>
      </c>
      <c r="B257" s="223" t="s">
        <v>579</v>
      </c>
      <c r="C257" s="224" t="s">
        <v>580</v>
      </c>
      <c r="D257" s="230" t="s">
        <v>154</v>
      </c>
      <c r="E257" s="226">
        <v>47392</v>
      </c>
      <c r="F257" s="227">
        <v>48121</v>
      </c>
      <c r="G257" s="228">
        <v>5369149.1200000001</v>
      </c>
      <c r="H257" s="229">
        <f t="shared" si="11"/>
        <v>5369149.1200000001</v>
      </c>
      <c r="I257" s="228"/>
      <c r="J257" s="229"/>
      <c r="K257" s="218">
        <f t="shared" si="9"/>
        <v>536914.91200000001</v>
      </c>
      <c r="L257" s="207"/>
      <c r="N257" s="230">
        <f t="shared" si="10"/>
        <v>0</v>
      </c>
    </row>
    <row r="258" spans="1:14" s="221" customFormat="1" ht="16.5" customHeight="1" x14ac:dyDescent="0.2">
      <c r="A258" s="222" t="s">
        <v>32</v>
      </c>
      <c r="B258" s="223" t="s">
        <v>581</v>
      </c>
      <c r="C258" s="224" t="s">
        <v>582</v>
      </c>
      <c r="D258" s="230" t="s">
        <v>154</v>
      </c>
      <c r="E258" s="226">
        <v>47392</v>
      </c>
      <c r="F258" s="227">
        <v>48121</v>
      </c>
      <c r="G258" s="228">
        <v>5369149.1200000001</v>
      </c>
      <c r="H258" s="229">
        <f t="shared" si="11"/>
        <v>5369149.1200000001</v>
      </c>
      <c r="I258" s="228"/>
      <c r="J258" s="229"/>
      <c r="K258" s="218">
        <f t="shared" si="9"/>
        <v>536914.91200000001</v>
      </c>
      <c r="L258" s="207"/>
      <c r="N258" s="230">
        <f t="shared" si="10"/>
        <v>0</v>
      </c>
    </row>
    <row r="259" spans="1:14" s="221" customFormat="1" ht="16.5" customHeight="1" x14ac:dyDescent="0.2">
      <c r="A259" s="222" t="s">
        <v>32</v>
      </c>
      <c r="B259" s="223" t="s">
        <v>583</v>
      </c>
      <c r="C259" s="224" t="s">
        <v>584</v>
      </c>
      <c r="D259" s="230" t="s">
        <v>154</v>
      </c>
      <c r="E259" s="226">
        <v>47392</v>
      </c>
      <c r="F259" s="227">
        <v>48121</v>
      </c>
      <c r="G259" s="228">
        <v>4952522.3099999996</v>
      </c>
      <c r="H259" s="229">
        <f t="shared" si="11"/>
        <v>4952522.3099999996</v>
      </c>
      <c r="I259" s="228"/>
      <c r="J259" s="229"/>
      <c r="K259" s="218">
        <f t="shared" si="9"/>
        <v>495252.23099999997</v>
      </c>
      <c r="L259" s="207"/>
      <c r="N259" s="230">
        <f t="shared" si="10"/>
        <v>0</v>
      </c>
    </row>
    <row r="260" spans="1:14" s="221" customFormat="1" ht="16.5" customHeight="1" x14ac:dyDescent="0.2">
      <c r="A260" s="222" t="s">
        <v>32</v>
      </c>
      <c r="B260" s="223" t="s">
        <v>585</v>
      </c>
      <c r="C260" s="224" t="s">
        <v>586</v>
      </c>
      <c r="D260" s="230" t="s">
        <v>154</v>
      </c>
      <c r="E260" s="226">
        <v>47392</v>
      </c>
      <c r="F260" s="227">
        <v>48121</v>
      </c>
      <c r="G260" s="228">
        <v>7091179.3799999999</v>
      </c>
      <c r="H260" s="229">
        <f t="shared" si="11"/>
        <v>7091179.3799999999</v>
      </c>
      <c r="I260" s="228"/>
      <c r="J260" s="229"/>
      <c r="K260" s="218">
        <f t="shared" si="9"/>
        <v>709117.93800000008</v>
      </c>
      <c r="L260" s="207"/>
      <c r="N260" s="230">
        <f t="shared" si="10"/>
        <v>0</v>
      </c>
    </row>
    <row r="261" spans="1:14" s="221" customFormat="1" ht="16.5" customHeight="1" x14ac:dyDescent="0.2">
      <c r="A261" s="222" t="s">
        <v>32</v>
      </c>
      <c r="B261" s="223" t="s">
        <v>587</v>
      </c>
      <c r="C261" s="224" t="s">
        <v>588</v>
      </c>
      <c r="D261" s="230" t="s">
        <v>144</v>
      </c>
      <c r="E261" s="226">
        <v>47392</v>
      </c>
      <c r="F261" s="227">
        <v>48121</v>
      </c>
      <c r="G261" s="228">
        <v>65318.75</v>
      </c>
      <c r="H261" s="229">
        <f t="shared" si="11"/>
        <v>65318.75</v>
      </c>
      <c r="I261" s="228"/>
      <c r="J261" s="229"/>
      <c r="K261" s="218">
        <f t="shared" si="9"/>
        <v>6531.875</v>
      </c>
      <c r="L261" s="207"/>
      <c r="N261" s="230">
        <f t="shared" si="10"/>
        <v>0</v>
      </c>
    </row>
    <row r="262" spans="1:14" s="221" customFormat="1" ht="16.5" customHeight="1" x14ac:dyDescent="0.2">
      <c r="A262" s="222" t="s">
        <v>32</v>
      </c>
      <c r="B262" s="223" t="s">
        <v>589</v>
      </c>
      <c r="C262" s="224" t="s">
        <v>590</v>
      </c>
      <c r="D262" s="230" t="s">
        <v>144</v>
      </c>
      <c r="E262" s="226">
        <v>47392</v>
      </c>
      <c r="F262" s="227">
        <v>48121</v>
      </c>
      <c r="G262" s="228">
        <v>875063.84</v>
      </c>
      <c r="H262" s="229">
        <f t="shared" si="11"/>
        <v>875063.84</v>
      </c>
      <c r="I262" s="228"/>
      <c r="J262" s="229"/>
      <c r="K262" s="218">
        <f t="shared" si="9"/>
        <v>87506.384000000005</v>
      </c>
      <c r="L262" s="207"/>
      <c r="N262" s="230">
        <f t="shared" si="10"/>
        <v>0</v>
      </c>
    </row>
    <row r="263" spans="1:14" s="221" customFormat="1" ht="16.5" customHeight="1" x14ac:dyDescent="0.2">
      <c r="A263" s="222" t="s">
        <v>32</v>
      </c>
      <c r="B263" s="223" t="s">
        <v>591</v>
      </c>
      <c r="C263" s="224" t="s">
        <v>592</v>
      </c>
      <c r="D263" s="230" t="s">
        <v>144</v>
      </c>
      <c r="E263" s="226">
        <v>47392</v>
      </c>
      <c r="F263" s="227">
        <v>48121</v>
      </c>
      <c r="G263" s="228">
        <v>2770136.93</v>
      </c>
      <c r="H263" s="229">
        <f t="shared" si="11"/>
        <v>2770136.93</v>
      </c>
      <c r="I263" s="228"/>
      <c r="J263" s="229"/>
      <c r="K263" s="218">
        <f t="shared" si="9"/>
        <v>277013.69300000003</v>
      </c>
      <c r="L263" s="207"/>
      <c r="N263" s="230">
        <f t="shared" si="10"/>
        <v>0</v>
      </c>
    </row>
    <row r="264" spans="1:14" s="221" customFormat="1" ht="16.5" customHeight="1" x14ac:dyDescent="0.2">
      <c r="A264" s="222" t="s">
        <v>32</v>
      </c>
      <c r="B264" s="223" t="s">
        <v>593</v>
      </c>
      <c r="C264" s="224" t="s">
        <v>594</v>
      </c>
      <c r="D264" s="230" t="s">
        <v>144</v>
      </c>
      <c r="E264" s="226">
        <v>47392</v>
      </c>
      <c r="F264" s="227">
        <v>48121</v>
      </c>
      <c r="G264" s="228">
        <v>630377.74</v>
      </c>
      <c r="H264" s="229">
        <f t="shared" si="11"/>
        <v>630377.74</v>
      </c>
      <c r="I264" s="228"/>
      <c r="J264" s="229"/>
      <c r="K264" s="218">
        <f t="shared" si="9"/>
        <v>63037.774000000005</v>
      </c>
      <c r="L264" s="207"/>
      <c r="N264" s="230">
        <f t="shared" si="10"/>
        <v>0</v>
      </c>
    </row>
    <row r="265" spans="1:14" s="221" customFormat="1" ht="16.5" customHeight="1" x14ac:dyDescent="0.2">
      <c r="A265" s="222"/>
      <c r="B265" s="223"/>
      <c r="C265" s="224"/>
      <c r="D265" s="230"/>
      <c r="E265" s="226"/>
      <c r="F265" s="227"/>
      <c r="G265" s="228">
        <v>0</v>
      </c>
      <c r="H265" s="229">
        <f t="shared" si="11"/>
        <v>0</v>
      </c>
      <c r="I265" s="228"/>
      <c r="J265" s="229"/>
      <c r="K265" s="218">
        <f t="shared" si="9"/>
        <v>0</v>
      </c>
      <c r="L265" s="207"/>
      <c r="N265" s="230">
        <f t="shared" si="10"/>
        <v>0</v>
      </c>
    </row>
    <row r="266" spans="1:14" s="221" customFormat="1" ht="16.5" customHeight="1" x14ac:dyDescent="0.2">
      <c r="A266" s="222" t="s">
        <v>32</v>
      </c>
      <c r="B266" s="223" t="s">
        <v>595</v>
      </c>
      <c r="C266" s="224" t="s">
        <v>596</v>
      </c>
      <c r="D266" s="230" t="s">
        <v>154</v>
      </c>
      <c r="E266" s="226">
        <v>45931</v>
      </c>
      <c r="F266" s="227">
        <v>48121</v>
      </c>
      <c r="G266" s="228">
        <v>316536.71999999997</v>
      </c>
      <c r="H266" s="229">
        <f t="shared" si="11"/>
        <v>316536.71999999997</v>
      </c>
      <c r="I266" s="228"/>
      <c r="J266" s="229"/>
      <c r="K266" s="218">
        <f t="shared" si="9"/>
        <v>31653.671999999999</v>
      </c>
      <c r="L266" s="207"/>
      <c r="N266" s="230">
        <f t="shared" si="10"/>
        <v>0</v>
      </c>
    </row>
    <row r="267" spans="1:14" s="221" customFormat="1" ht="16.5" customHeight="1" x14ac:dyDescent="0.2">
      <c r="A267" s="222" t="s">
        <v>32</v>
      </c>
      <c r="B267" s="223" t="s">
        <v>597</v>
      </c>
      <c r="C267" s="224" t="s">
        <v>598</v>
      </c>
      <c r="D267" s="230" t="s">
        <v>154</v>
      </c>
      <c r="E267" s="226">
        <v>45931</v>
      </c>
      <c r="F267" s="227">
        <v>48121</v>
      </c>
      <c r="G267" s="228">
        <v>3702743.48</v>
      </c>
      <c r="H267" s="229">
        <f t="shared" si="11"/>
        <v>3702743.48</v>
      </c>
      <c r="I267" s="228"/>
      <c r="J267" s="229"/>
      <c r="K267" s="218">
        <f t="shared" si="9"/>
        <v>370274.348</v>
      </c>
      <c r="L267" s="207"/>
      <c r="N267" s="230">
        <f t="shared" si="10"/>
        <v>0</v>
      </c>
    </row>
    <row r="268" spans="1:14" s="221" customFormat="1" ht="16.5" customHeight="1" x14ac:dyDescent="0.2">
      <c r="A268" s="222" t="s">
        <v>32</v>
      </c>
      <c r="B268" s="223" t="s">
        <v>599</v>
      </c>
      <c r="C268" s="224" t="s">
        <v>600</v>
      </c>
      <c r="D268" s="230" t="s">
        <v>154</v>
      </c>
      <c r="E268" s="226">
        <v>45931</v>
      </c>
      <c r="F268" s="227">
        <v>48121</v>
      </c>
      <c r="G268" s="228">
        <v>14395297.869999999</v>
      </c>
      <c r="H268" s="229">
        <f t="shared" si="11"/>
        <v>14395297.869999999</v>
      </c>
      <c r="I268" s="228"/>
      <c r="J268" s="229"/>
      <c r="K268" s="218">
        <f t="shared" si="9"/>
        <v>1439529.787</v>
      </c>
      <c r="L268" s="207"/>
      <c r="N268" s="230">
        <f t="shared" si="10"/>
        <v>0</v>
      </c>
    </row>
    <row r="269" spans="1:14" s="221" customFormat="1" ht="16.5" customHeight="1" x14ac:dyDescent="0.2">
      <c r="A269" s="222" t="s">
        <v>32</v>
      </c>
      <c r="B269" s="223" t="s">
        <v>601</v>
      </c>
      <c r="C269" s="224" t="s">
        <v>602</v>
      </c>
      <c r="D269" s="230" t="s">
        <v>144</v>
      </c>
      <c r="E269" s="226">
        <v>45931</v>
      </c>
      <c r="F269" s="227">
        <v>48121</v>
      </c>
      <c r="G269" s="228">
        <v>3506061.48</v>
      </c>
      <c r="H269" s="229">
        <f t="shared" si="11"/>
        <v>3506061.48</v>
      </c>
      <c r="I269" s="228"/>
      <c r="J269" s="229"/>
      <c r="K269" s="218">
        <f t="shared" ref="K269:K332" si="12">G269*$K$6</f>
        <v>350606.14800000004</v>
      </c>
      <c r="L269" s="207"/>
      <c r="N269" s="230">
        <f t="shared" si="10"/>
        <v>0</v>
      </c>
    </row>
    <row r="270" spans="1:14" s="221" customFormat="1" ht="16.5" customHeight="1" x14ac:dyDescent="0.2">
      <c r="A270" s="222" t="s">
        <v>32</v>
      </c>
      <c r="B270" s="223" t="s">
        <v>603</v>
      </c>
      <c r="C270" s="224" t="s">
        <v>604</v>
      </c>
      <c r="D270" s="230" t="s">
        <v>154</v>
      </c>
      <c r="E270" s="226">
        <v>45931</v>
      </c>
      <c r="F270" s="227">
        <v>48121</v>
      </c>
      <c r="G270" s="228">
        <v>415240.6</v>
      </c>
      <c r="H270" s="229">
        <f t="shared" si="11"/>
        <v>415240.6</v>
      </c>
      <c r="I270" s="228"/>
      <c r="J270" s="229"/>
      <c r="K270" s="218">
        <f t="shared" si="12"/>
        <v>41524.06</v>
      </c>
      <c r="L270" s="207"/>
      <c r="N270" s="230">
        <f t="shared" ref="N270:N333" si="13">IF(D270="SŽDC",0,IF(D270="Ostatní",0,IF(D270="",0,1)))</f>
        <v>0</v>
      </c>
    </row>
    <row r="271" spans="1:14" s="221" customFormat="1" ht="16.5" customHeight="1" x14ac:dyDescent="0.2">
      <c r="A271" s="222" t="s">
        <v>32</v>
      </c>
      <c r="B271" s="223" t="s">
        <v>605</v>
      </c>
      <c r="C271" s="224" t="s">
        <v>606</v>
      </c>
      <c r="D271" s="230" t="s">
        <v>154</v>
      </c>
      <c r="E271" s="226">
        <v>45931</v>
      </c>
      <c r="F271" s="227">
        <v>48121</v>
      </c>
      <c r="G271" s="228">
        <v>16381319.539999999</v>
      </c>
      <c r="H271" s="229">
        <f t="shared" si="11"/>
        <v>16381319.539999999</v>
      </c>
      <c r="I271" s="228"/>
      <c r="J271" s="229"/>
      <c r="K271" s="218">
        <f t="shared" si="12"/>
        <v>1638131.9539999999</v>
      </c>
      <c r="L271" s="207"/>
      <c r="N271" s="230">
        <f t="shared" si="13"/>
        <v>0</v>
      </c>
    </row>
    <row r="272" spans="1:14" s="221" customFormat="1" ht="16.5" customHeight="1" x14ac:dyDescent="0.2">
      <c r="A272" s="222"/>
      <c r="B272" s="223"/>
      <c r="C272" s="224"/>
      <c r="D272" s="230"/>
      <c r="E272" s="226"/>
      <c r="F272" s="227"/>
      <c r="G272" s="228">
        <v>0</v>
      </c>
      <c r="H272" s="229">
        <f t="shared" ref="H272:H335" si="14">G272</f>
        <v>0</v>
      </c>
      <c r="I272" s="228"/>
      <c r="J272" s="229"/>
      <c r="K272" s="218">
        <f t="shared" si="12"/>
        <v>0</v>
      </c>
      <c r="L272" s="207"/>
      <c r="N272" s="230">
        <f t="shared" si="13"/>
        <v>0</v>
      </c>
    </row>
    <row r="273" spans="1:14" s="221" customFormat="1" ht="16.5" customHeight="1" x14ac:dyDescent="0.2">
      <c r="A273" s="222" t="s">
        <v>32</v>
      </c>
      <c r="B273" s="223" t="s">
        <v>607</v>
      </c>
      <c r="C273" s="224" t="s">
        <v>608</v>
      </c>
      <c r="D273" s="230" t="s">
        <v>154</v>
      </c>
      <c r="E273" s="226">
        <v>45931</v>
      </c>
      <c r="F273" s="227">
        <v>48121</v>
      </c>
      <c r="G273" s="228">
        <v>902279.99</v>
      </c>
      <c r="H273" s="229">
        <f t="shared" si="14"/>
        <v>902279.99</v>
      </c>
      <c r="I273" s="228"/>
      <c r="J273" s="229"/>
      <c r="K273" s="218">
        <f t="shared" si="12"/>
        <v>90227.999000000011</v>
      </c>
      <c r="L273" s="207"/>
      <c r="N273" s="230">
        <f t="shared" si="13"/>
        <v>0</v>
      </c>
    </row>
    <row r="274" spans="1:14" s="221" customFormat="1" ht="16.5" customHeight="1" x14ac:dyDescent="0.2">
      <c r="A274" s="222" t="s">
        <v>32</v>
      </c>
      <c r="B274" s="223" t="s">
        <v>609</v>
      </c>
      <c r="C274" s="224" t="s">
        <v>610</v>
      </c>
      <c r="D274" s="230" t="s">
        <v>154</v>
      </c>
      <c r="E274" s="226">
        <v>45931</v>
      </c>
      <c r="F274" s="227">
        <v>48121</v>
      </c>
      <c r="G274" s="228">
        <v>893726.34</v>
      </c>
      <c r="H274" s="229">
        <f t="shared" si="14"/>
        <v>893726.34</v>
      </c>
      <c r="I274" s="228"/>
      <c r="J274" s="229"/>
      <c r="K274" s="218">
        <f t="shared" si="12"/>
        <v>89372.634000000005</v>
      </c>
      <c r="L274" s="207"/>
      <c r="N274" s="230">
        <f t="shared" si="13"/>
        <v>0</v>
      </c>
    </row>
    <row r="275" spans="1:14" s="221" customFormat="1" ht="16.5" customHeight="1" x14ac:dyDescent="0.2">
      <c r="A275" s="222" t="s">
        <v>32</v>
      </c>
      <c r="B275" s="223" t="s">
        <v>611</v>
      </c>
      <c r="C275" s="224" t="s">
        <v>612</v>
      </c>
      <c r="D275" s="230" t="s">
        <v>154</v>
      </c>
      <c r="E275" s="226">
        <v>45931</v>
      </c>
      <c r="F275" s="227">
        <v>48121</v>
      </c>
      <c r="G275" s="228">
        <v>765473.5</v>
      </c>
      <c r="H275" s="229">
        <f t="shared" si="14"/>
        <v>765473.5</v>
      </c>
      <c r="I275" s="228"/>
      <c r="J275" s="229"/>
      <c r="K275" s="218">
        <f t="shared" si="12"/>
        <v>76547.350000000006</v>
      </c>
      <c r="L275" s="207"/>
      <c r="N275" s="230">
        <f t="shared" si="13"/>
        <v>0</v>
      </c>
    </row>
    <row r="276" spans="1:14" s="221" customFormat="1" ht="16.5" customHeight="1" x14ac:dyDescent="0.2">
      <c r="A276" s="222" t="s">
        <v>32</v>
      </c>
      <c r="B276" s="223" t="s">
        <v>613</v>
      </c>
      <c r="C276" s="224" t="s">
        <v>614</v>
      </c>
      <c r="D276" s="230" t="s">
        <v>144</v>
      </c>
      <c r="E276" s="226">
        <v>45931</v>
      </c>
      <c r="F276" s="227">
        <v>48121</v>
      </c>
      <c r="G276" s="228">
        <v>900154.54</v>
      </c>
      <c r="H276" s="229">
        <f t="shared" si="14"/>
        <v>900154.54</v>
      </c>
      <c r="I276" s="228"/>
      <c r="J276" s="229"/>
      <c r="K276" s="218">
        <f t="shared" si="12"/>
        <v>90015.454000000012</v>
      </c>
      <c r="L276" s="207"/>
      <c r="N276" s="230">
        <f t="shared" si="13"/>
        <v>0</v>
      </c>
    </row>
    <row r="277" spans="1:14" s="221" customFormat="1" ht="16.5" customHeight="1" x14ac:dyDescent="0.2">
      <c r="A277" s="222" t="s">
        <v>32</v>
      </c>
      <c r="B277" s="223" t="s">
        <v>615</v>
      </c>
      <c r="C277" s="224" t="s">
        <v>616</v>
      </c>
      <c r="D277" s="230" t="s">
        <v>144</v>
      </c>
      <c r="E277" s="226">
        <v>45931</v>
      </c>
      <c r="F277" s="227">
        <v>48121</v>
      </c>
      <c r="G277" s="228">
        <v>386106.37</v>
      </c>
      <c r="H277" s="229">
        <f t="shared" si="14"/>
        <v>386106.37</v>
      </c>
      <c r="I277" s="228"/>
      <c r="J277" s="229"/>
      <c r="K277" s="218">
        <f t="shared" si="12"/>
        <v>38610.637000000002</v>
      </c>
      <c r="L277" s="207"/>
      <c r="N277" s="230">
        <f t="shared" si="13"/>
        <v>0</v>
      </c>
    </row>
    <row r="278" spans="1:14" s="221" customFormat="1" ht="16.5" customHeight="1" x14ac:dyDescent="0.2">
      <c r="A278" s="222"/>
      <c r="B278" s="223"/>
      <c r="C278" s="224"/>
      <c r="D278" s="230"/>
      <c r="E278" s="226"/>
      <c r="F278" s="227"/>
      <c r="G278" s="228">
        <v>0</v>
      </c>
      <c r="H278" s="229">
        <f t="shared" si="14"/>
        <v>0</v>
      </c>
      <c r="I278" s="228"/>
      <c r="J278" s="229"/>
      <c r="K278" s="218">
        <f t="shared" si="12"/>
        <v>0</v>
      </c>
      <c r="L278" s="207"/>
      <c r="N278" s="230">
        <f t="shared" si="13"/>
        <v>0</v>
      </c>
    </row>
    <row r="279" spans="1:14" s="221" customFormat="1" ht="16.5" customHeight="1" x14ac:dyDescent="0.2">
      <c r="A279" s="222" t="s">
        <v>32</v>
      </c>
      <c r="B279" s="223" t="s">
        <v>617</v>
      </c>
      <c r="C279" s="224" t="s">
        <v>618</v>
      </c>
      <c r="D279" s="230" t="s">
        <v>154</v>
      </c>
      <c r="E279" s="226">
        <v>45931</v>
      </c>
      <c r="F279" s="227">
        <v>48121</v>
      </c>
      <c r="G279" s="228">
        <v>448003.66</v>
      </c>
      <c r="H279" s="229">
        <f t="shared" si="14"/>
        <v>448003.66</v>
      </c>
      <c r="I279" s="228"/>
      <c r="J279" s="229"/>
      <c r="K279" s="218">
        <f t="shared" si="12"/>
        <v>44800.366000000002</v>
      </c>
      <c r="L279" s="207"/>
      <c r="N279" s="230">
        <f t="shared" si="13"/>
        <v>0</v>
      </c>
    </row>
    <row r="280" spans="1:14" s="221" customFormat="1" ht="16.5" customHeight="1" x14ac:dyDescent="0.2">
      <c r="A280" s="222" t="s">
        <v>32</v>
      </c>
      <c r="B280" s="223" t="s">
        <v>619</v>
      </c>
      <c r="C280" s="224" t="s">
        <v>620</v>
      </c>
      <c r="D280" s="230" t="s">
        <v>154</v>
      </c>
      <c r="E280" s="226">
        <v>45931</v>
      </c>
      <c r="F280" s="227">
        <v>48121</v>
      </c>
      <c r="G280" s="228">
        <v>54253647.159999996</v>
      </c>
      <c r="H280" s="229">
        <f t="shared" si="14"/>
        <v>54253647.159999996</v>
      </c>
      <c r="I280" s="228"/>
      <c r="J280" s="229"/>
      <c r="K280" s="218">
        <f t="shared" si="12"/>
        <v>5425364.716</v>
      </c>
      <c r="L280" s="207"/>
      <c r="N280" s="230">
        <f t="shared" si="13"/>
        <v>0</v>
      </c>
    </row>
    <row r="281" spans="1:14" s="221" customFormat="1" ht="16.5" customHeight="1" x14ac:dyDescent="0.2">
      <c r="A281" s="222" t="s">
        <v>32</v>
      </c>
      <c r="B281" s="223" t="s">
        <v>621</v>
      </c>
      <c r="C281" s="224" t="s">
        <v>622</v>
      </c>
      <c r="D281" s="230" t="s">
        <v>154</v>
      </c>
      <c r="E281" s="226">
        <v>45931</v>
      </c>
      <c r="F281" s="227">
        <v>48121</v>
      </c>
      <c r="G281" s="228">
        <v>12140629.52</v>
      </c>
      <c r="H281" s="229">
        <f t="shared" si="14"/>
        <v>12140629.52</v>
      </c>
      <c r="I281" s="228"/>
      <c r="J281" s="229"/>
      <c r="K281" s="218">
        <f t="shared" si="12"/>
        <v>1214062.952</v>
      </c>
      <c r="L281" s="207"/>
      <c r="N281" s="230">
        <f t="shared" si="13"/>
        <v>0</v>
      </c>
    </row>
    <row r="282" spans="1:14" s="221" customFormat="1" ht="16.5" customHeight="1" x14ac:dyDescent="0.2">
      <c r="A282" s="222" t="s">
        <v>32</v>
      </c>
      <c r="B282" s="223" t="s">
        <v>623</v>
      </c>
      <c r="C282" s="224" t="s">
        <v>624</v>
      </c>
      <c r="D282" s="230" t="s">
        <v>144</v>
      </c>
      <c r="E282" s="226">
        <v>45931</v>
      </c>
      <c r="F282" s="227">
        <v>48121</v>
      </c>
      <c r="G282" s="228">
        <v>8644365.8599999994</v>
      </c>
      <c r="H282" s="229">
        <f t="shared" si="14"/>
        <v>8644365.8599999994</v>
      </c>
      <c r="I282" s="228"/>
      <c r="J282" s="229"/>
      <c r="K282" s="218">
        <f t="shared" si="12"/>
        <v>864436.58600000001</v>
      </c>
      <c r="L282" s="207"/>
      <c r="N282" s="230">
        <f t="shared" si="13"/>
        <v>0</v>
      </c>
    </row>
    <row r="283" spans="1:14" s="221" customFormat="1" ht="16.5" customHeight="1" x14ac:dyDescent="0.2">
      <c r="A283" s="222" t="s">
        <v>32</v>
      </c>
      <c r="B283" s="223" t="s">
        <v>625</v>
      </c>
      <c r="C283" s="224" t="s">
        <v>626</v>
      </c>
      <c r="D283" s="230" t="s">
        <v>154</v>
      </c>
      <c r="E283" s="226">
        <v>45931</v>
      </c>
      <c r="F283" s="227">
        <v>48121</v>
      </c>
      <c r="G283" s="228">
        <v>3660234.46</v>
      </c>
      <c r="H283" s="229">
        <f t="shared" si="14"/>
        <v>3660234.46</v>
      </c>
      <c r="I283" s="228"/>
      <c r="J283" s="229"/>
      <c r="K283" s="218">
        <f t="shared" si="12"/>
        <v>366023.446</v>
      </c>
      <c r="L283" s="207"/>
      <c r="N283" s="230">
        <f t="shared" si="13"/>
        <v>0</v>
      </c>
    </row>
    <row r="284" spans="1:14" s="221" customFormat="1" ht="16.5" customHeight="1" x14ac:dyDescent="0.2">
      <c r="A284" s="222" t="s">
        <v>32</v>
      </c>
      <c r="B284" s="223" t="s">
        <v>627</v>
      </c>
      <c r="C284" s="224" t="s">
        <v>628</v>
      </c>
      <c r="D284" s="230" t="s">
        <v>154</v>
      </c>
      <c r="E284" s="226">
        <v>45931</v>
      </c>
      <c r="F284" s="227">
        <v>48121</v>
      </c>
      <c r="G284" s="228">
        <v>906168.01</v>
      </c>
      <c r="H284" s="229">
        <f t="shared" si="14"/>
        <v>906168.01</v>
      </c>
      <c r="I284" s="228"/>
      <c r="J284" s="229"/>
      <c r="K284" s="218">
        <f t="shared" si="12"/>
        <v>90616.801000000007</v>
      </c>
      <c r="L284" s="207"/>
      <c r="N284" s="230">
        <f t="shared" si="13"/>
        <v>0</v>
      </c>
    </row>
    <row r="285" spans="1:14" s="221" customFormat="1" ht="16.5" customHeight="1" x14ac:dyDescent="0.2">
      <c r="A285" s="222" t="s">
        <v>32</v>
      </c>
      <c r="B285" s="223" t="s">
        <v>629</v>
      </c>
      <c r="C285" s="224" t="s">
        <v>630</v>
      </c>
      <c r="D285" s="230" t="s">
        <v>154</v>
      </c>
      <c r="E285" s="226">
        <v>45931</v>
      </c>
      <c r="F285" s="227">
        <v>48121</v>
      </c>
      <c r="G285" s="228">
        <v>194919.43</v>
      </c>
      <c r="H285" s="229">
        <f t="shared" si="14"/>
        <v>194919.43</v>
      </c>
      <c r="I285" s="228"/>
      <c r="J285" s="229"/>
      <c r="K285" s="218">
        <f t="shared" si="12"/>
        <v>19491.942999999999</v>
      </c>
      <c r="L285" s="207"/>
      <c r="N285" s="230">
        <f t="shared" si="13"/>
        <v>0</v>
      </c>
    </row>
    <row r="286" spans="1:14" s="221" customFormat="1" ht="16.5" customHeight="1" x14ac:dyDescent="0.2">
      <c r="A286" s="222"/>
      <c r="B286" s="223"/>
      <c r="C286" s="224"/>
      <c r="D286" s="230"/>
      <c r="E286" s="226"/>
      <c r="F286" s="227"/>
      <c r="G286" s="228">
        <v>0</v>
      </c>
      <c r="H286" s="229">
        <f t="shared" si="14"/>
        <v>0</v>
      </c>
      <c r="I286" s="228"/>
      <c r="J286" s="229"/>
      <c r="K286" s="218">
        <f t="shared" si="12"/>
        <v>0</v>
      </c>
      <c r="L286" s="207"/>
      <c r="N286" s="230">
        <f t="shared" si="13"/>
        <v>0</v>
      </c>
    </row>
    <row r="287" spans="1:14" s="221" customFormat="1" ht="16.5" customHeight="1" x14ac:dyDescent="0.2">
      <c r="A287" s="222" t="s">
        <v>32</v>
      </c>
      <c r="B287" s="223" t="s">
        <v>631</v>
      </c>
      <c r="C287" s="224" t="s">
        <v>632</v>
      </c>
      <c r="D287" s="230" t="s">
        <v>154</v>
      </c>
      <c r="E287" s="226">
        <v>47392</v>
      </c>
      <c r="F287" s="227">
        <v>48121</v>
      </c>
      <c r="G287" s="228">
        <v>12960.07</v>
      </c>
      <c r="H287" s="229">
        <f t="shared" si="14"/>
        <v>12960.07</v>
      </c>
      <c r="I287" s="228"/>
      <c r="J287" s="229"/>
      <c r="K287" s="218">
        <f t="shared" si="12"/>
        <v>1296.0070000000001</v>
      </c>
      <c r="L287" s="207"/>
      <c r="N287" s="230">
        <f t="shared" si="13"/>
        <v>0</v>
      </c>
    </row>
    <row r="288" spans="1:14" s="221" customFormat="1" ht="16.5" customHeight="1" x14ac:dyDescent="0.2">
      <c r="A288" s="222" t="s">
        <v>32</v>
      </c>
      <c r="B288" s="223" t="s">
        <v>633</v>
      </c>
      <c r="C288" s="224" t="s">
        <v>634</v>
      </c>
      <c r="D288" s="230" t="s">
        <v>154</v>
      </c>
      <c r="E288" s="226">
        <v>47392</v>
      </c>
      <c r="F288" s="227">
        <v>48121</v>
      </c>
      <c r="G288" s="228">
        <v>2332221.4</v>
      </c>
      <c r="H288" s="229">
        <f t="shared" si="14"/>
        <v>2332221.4</v>
      </c>
      <c r="I288" s="228"/>
      <c r="J288" s="229"/>
      <c r="K288" s="218">
        <f t="shared" si="12"/>
        <v>233222.14</v>
      </c>
      <c r="L288" s="207"/>
      <c r="N288" s="230">
        <f t="shared" si="13"/>
        <v>0</v>
      </c>
    </row>
    <row r="289" spans="1:14" s="221" customFormat="1" ht="16.5" customHeight="1" x14ac:dyDescent="0.2">
      <c r="A289" s="222" t="s">
        <v>32</v>
      </c>
      <c r="B289" s="223" t="s">
        <v>635</v>
      </c>
      <c r="C289" s="224" t="s">
        <v>636</v>
      </c>
      <c r="D289" s="230" t="s">
        <v>154</v>
      </c>
      <c r="E289" s="226">
        <v>47392</v>
      </c>
      <c r="F289" s="227">
        <v>48121</v>
      </c>
      <c r="G289" s="228">
        <v>1535508.95</v>
      </c>
      <c r="H289" s="229">
        <f t="shared" si="14"/>
        <v>1535508.95</v>
      </c>
      <c r="I289" s="228"/>
      <c r="J289" s="229"/>
      <c r="K289" s="218">
        <f t="shared" si="12"/>
        <v>153550.89499999999</v>
      </c>
      <c r="L289" s="207"/>
      <c r="N289" s="230">
        <f t="shared" si="13"/>
        <v>0</v>
      </c>
    </row>
    <row r="290" spans="1:14" s="221" customFormat="1" ht="16.5" customHeight="1" x14ac:dyDescent="0.2">
      <c r="A290" s="222" t="s">
        <v>32</v>
      </c>
      <c r="B290" s="223" t="s">
        <v>637</v>
      </c>
      <c r="C290" s="224" t="s">
        <v>638</v>
      </c>
      <c r="D290" s="230" t="s">
        <v>144</v>
      </c>
      <c r="E290" s="226">
        <v>47392</v>
      </c>
      <c r="F290" s="227">
        <v>48121</v>
      </c>
      <c r="G290" s="228">
        <v>353758.04</v>
      </c>
      <c r="H290" s="229">
        <f t="shared" si="14"/>
        <v>353758.04</v>
      </c>
      <c r="I290" s="228"/>
      <c r="J290" s="229"/>
      <c r="K290" s="218">
        <f t="shared" si="12"/>
        <v>35375.803999999996</v>
      </c>
      <c r="L290" s="207"/>
      <c r="N290" s="230">
        <f t="shared" si="13"/>
        <v>0</v>
      </c>
    </row>
    <row r="291" spans="1:14" s="221" customFormat="1" ht="16.5" customHeight="1" x14ac:dyDescent="0.2">
      <c r="A291" s="222" t="s">
        <v>32</v>
      </c>
      <c r="B291" s="223" t="s">
        <v>639</v>
      </c>
      <c r="C291" s="224" t="s">
        <v>640</v>
      </c>
      <c r="D291" s="230" t="s">
        <v>144</v>
      </c>
      <c r="E291" s="226">
        <v>47392</v>
      </c>
      <c r="F291" s="227">
        <v>48121</v>
      </c>
      <c r="G291" s="228">
        <v>3230789.62</v>
      </c>
      <c r="H291" s="229">
        <f t="shared" si="14"/>
        <v>3230789.62</v>
      </c>
      <c r="I291" s="228"/>
      <c r="J291" s="229"/>
      <c r="K291" s="218">
        <f t="shared" si="12"/>
        <v>323078.96200000006</v>
      </c>
      <c r="L291" s="207"/>
      <c r="N291" s="230">
        <f t="shared" si="13"/>
        <v>0</v>
      </c>
    </row>
    <row r="292" spans="1:14" s="221" customFormat="1" ht="16.5" customHeight="1" x14ac:dyDescent="0.2">
      <c r="A292" s="222" t="s">
        <v>32</v>
      </c>
      <c r="B292" s="223" t="s">
        <v>641</v>
      </c>
      <c r="C292" s="224" t="s">
        <v>642</v>
      </c>
      <c r="D292" s="230" t="s">
        <v>144</v>
      </c>
      <c r="E292" s="226">
        <v>47392</v>
      </c>
      <c r="F292" s="227">
        <v>48121</v>
      </c>
      <c r="G292" s="228">
        <v>82944.44</v>
      </c>
      <c r="H292" s="229">
        <f t="shared" si="14"/>
        <v>82944.44</v>
      </c>
      <c r="I292" s="228"/>
      <c r="J292" s="229"/>
      <c r="K292" s="218">
        <f t="shared" si="12"/>
        <v>8294.4440000000013</v>
      </c>
      <c r="L292" s="207"/>
      <c r="N292" s="230">
        <f t="shared" si="13"/>
        <v>0</v>
      </c>
    </row>
    <row r="293" spans="1:14" s="221" customFormat="1" ht="16.5" customHeight="1" x14ac:dyDescent="0.2">
      <c r="A293" s="222"/>
      <c r="B293" s="223"/>
      <c r="C293" s="224"/>
      <c r="D293" s="230"/>
      <c r="E293" s="226"/>
      <c r="F293" s="227"/>
      <c r="G293" s="228">
        <v>0</v>
      </c>
      <c r="H293" s="229">
        <f t="shared" si="14"/>
        <v>0</v>
      </c>
      <c r="I293" s="228"/>
      <c r="J293" s="229"/>
      <c r="K293" s="218">
        <f t="shared" si="12"/>
        <v>0</v>
      </c>
      <c r="L293" s="207"/>
      <c r="N293" s="230">
        <f t="shared" si="13"/>
        <v>0</v>
      </c>
    </row>
    <row r="294" spans="1:14" s="221" customFormat="1" ht="16.5" customHeight="1" x14ac:dyDescent="0.2">
      <c r="A294" s="222" t="s">
        <v>32</v>
      </c>
      <c r="B294" s="223" t="s">
        <v>643</v>
      </c>
      <c r="C294" s="224" t="s">
        <v>644</v>
      </c>
      <c r="D294" s="230" t="s">
        <v>154</v>
      </c>
      <c r="E294" s="226">
        <v>45931</v>
      </c>
      <c r="F294" s="227">
        <v>48121</v>
      </c>
      <c r="G294" s="228">
        <v>5730216.6399999997</v>
      </c>
      <c r="H294" s="229">
        <f t="shared" si="14"/>
        <v>5730216.6399999997</v>
      </c>
      <c r="I294" s="228"/>
      <c r="J294" s="229"/>
      <c r="K294" s="218">
        <f t="shared" si="12"/>
        <v>573021.66399999999</v>
      </c>
      <c r="L294" s="207"/>
      <c r="N294" s="230">
        <f t="shared" si="13"/>
        <v>0</v>
      </c>
    </row>
    <row r="295" spans="1:14" s="221" customFormat="1" ht="16.5" customHeight="1" x14ac:dyDescent="0.2">
      <c r="A295" s="222" t="s">
        <v>32</v>
      </c>
      <c r="B295" s="223" t="s">
        <v>645</v>
      </c>
      <c r="C295" s="224" t="s">
        <v>646</v>
      </c>
      <c r="D295" s="230" t="s">
        <v>154</v>
      </c>
      <c r="E295" s="226">
        <v>45931</v>
      </c>
      <c r="F295" s="227">
        <v>48121</v>
      </c>
      <c r="G295" s="228">
        <v>5730216.6399999997</v>
      </c>
      <c r="H295" s="229">
        <f t="shared" si="14"/>
        <v>5730216.6399999997</v>
      </c>
      <c r="I295" s="228"/>
      <c r="J295" s="229"/>
      <c r="K295" s="218">
        <f t="shared" si="12"/>
        <v>573021.66399999999</v>
      </c>
      <c r="L295" s="207"/>
      <c r="N295" s="230">
        <f t="shared" si="13"/>
        <v>0</v>
      </c>
    </row>
    <row r="296" spans="1:14" s="221" customFormat="1" ht="16.5" customHeight="1" x14ac:dyDescent="0.2">
      <c r="A296" s="222" t="s">
        <v>32</v>
      </c>
      <c r="B296" s="223" t="s">
        <v>647</v>
      </c>
      <c r="C296" s="224" t="s">
        <v>648</v>
      </c>
      <c r="D296" s="230" t="s">
        <v>154</v>
      </c>
      <c r="E296" s="226">
        <v>45931</v>
      </c>
      <c r="F296" s="227">
        <v>48121</v>
      </c>
      <c r="G296" s="228">
        <v>515644.85</v>
      </c>
      <c r="H296" s="229">
        <f t="shared" si="14"/>
        <v>515644.85</v>
      </c>
      <c r="I296" s="228"/>
      <c r="J296" s="229"/>
      <c r="K296" s="218">
        <f t="shared" si="12"/>
        <v>51564.485000000001</v>
      </c>
      <c r="L296" s="207"/>
      <c r="N296" s="230">
        <f t="shared" si="13"/>
        <v>0</v>
      </c>
    </row>
    <row r="297" spans="1:14" s="221" customFormat="1" ht="16.5" customHeight="1" x14ac:dyDescent="0.2">
      <c r="A297" s="222"/>
      <c r="B297" s="223"/>
      <c r="C297" s="224"/>
      <c r="D297" s="230"/>
      <c r="E297" s="226"/>
      <c r="F297" s="227"/>
      <c r="G297" s="228">
        <v>0</v>
      </c>
      <c r="H297" s="229">
        <f t="shared" si="14"/>
        <v>0</v>
      </c>
      <c r="I297" s="228"/>
      <c r="J297" s="229"/>
      <c r="K297" s="218">
        <f t="shared" si="12"/>
        <v>0</v>
      </c>
      <c r="L297" s="207"/>
      <c r="N297" s="230">
        <f t="shared" si="13"/>
        <v>0</v>
      </c>
    </row>
    <row r="298" spans="1:14" s="221" customFormat="1" ht="16.5" customHeight="1" x14ac:dyDescent="0.2">
      <c r="A298" s="222" t="s">
        <v>32</v>
      </c>
      <c r="B298" s="223" t="s">
        <v>649</v>
      </c>
      <c r="C298" s="224" t="s">
        <v>650</v>
      </c>
      <c r="D298" s="230" t="s">
        <v>154</v>
      </c>
      <c r="E298" s="226">
        <v>46661</v>
      </c>
      <c r="F298" s="227">
        <v>48121</v>
      </c>
      <c r="G298" s="228">
        <v>7421194.5700000003</v>
      </c>
      <c r="H298" s="229">
        <f t="shared" si="14"/>
        <v>7421194.5700000003</v>
      </c>
      <c r="I298" s="228"/>
      <c r="J298" s="229"/>
      <c r="K298" s="218">
        <f t="shared" si="12"/>
        <v>742119.45700000005</v>
      </c>
      <c r="L298" s="207"/>
      <c r="N298" s="230">
        <f t="shared" si="13"/>
        <v>0</v>
      </c>
    </row>
    <row r="299" spans="1:14" s="221" customFormat="1" ht="16.5" customHeight="1" x14ac:dyDescent="0.2">
      <c r="A299" s="222" t="s">
        <v>32</v>
      </c>
      <c r="B299" s="223" t="s">
        <v>651</v>
      </c>
      <c r="C299" s="224" t="s">
        <v>652</v>
      </c>
      <c r="D299" s="230" t="s">
        <v>154</v>
      </c>
      <c r="E299" s="226">
        <v>46661</v>
      </c>
      <c r="F299" s="227">
        <v>48121</v>
      </c>
      <c r="G299" s="228">
        <v>5271388.7300000004</v>
      </c>
      <c r="H299" s="229">
        <f t="shared" si="14"/>
        <v>5271388.7300000004</v>
      </c>
      <c r="I299" s="228"/>
      <c r="J299" s="229"/>
      <c r="K299" s="218">
        <f t="shared" si="12"/>
        <v>527138.87300000002</v>
      </c>
      <c r="L299" s="207"/>
      <c r="N299" s="230">
        <f t="shared" si="13"/>
        <v>0</v>
      </c>
    </row>
    <row r="300" spans="1:14" s="221" customFormat="1" ht="16.5" customHeight="1" x14ac:dyDescent="0.2">
      <c r="A300" s="222" t="s">
        <v>32</v>
      </c>
      <c r="B300" s="223" t="s">
        <v>653</v>
      </c>
      <c r="C300" s="224" t="s">
        <v>654</v>
      </c>
      <c r="D300" s="230" t="s">
        <v>154</v>
      </c>
      <c r="E300" s="226">
        <v>46661</v>
      </c>
      <c r="F300" s="227">
        <v>48121</v>
      </c>
      <c r="G300" s="228">
        <v>6149189.7400000002</v>
      </c>
      <c r="H300" s="229">
        <f t="shared" si="14"/>
        <v>6149189.7400000002</v>
      </c>
      <c r="I300" s="228"/>
      <c r="J300" s="229"/>
      <c r="K300" s="218">
        <f t="shared" si="12"/>
        <v>614918.97400000005</v>
      </c>
      <c r="L300" s="207"/>
      <c r="N300" s="230">
        <f t="shared" si="13"/>
        <v>0</v>
      </c>
    </row>
    <row r="301" spans="1:14" s="221" customFormat="1" ht="16.5" customHeight="1" x14ac:dyDescent="0.2">
      <c r="A301" s="222" t="s">
        <v>32</v>
      </c>
      <c r="B301" s="223" t="s">
        <v>655</v>
      </c>
      <c r="C301" s="224" t="s">
        <v>656</v>
      </c>
      <c r="D301" s="230" t="s">
        <v>144</v>
      </c>
      <c r="E301" s="226">
        <v>46661</v>
      </c>
      <c r="F301" s="227">
        <v>48121</v>
      </c>
      <c r="G301" s="228">
        <v>1664383.87</v>
      </c>
      <c r="H301" s="229">
        <f t="shared" si="14"/>
        <v>1664383.87</v>
      </c>
      <c r="I301" s="228"/>
      <c r="J301" s="229"/>
      <c r="K301" s="218">
        <f t="shared" si="12"/>
        <v>166438.38700000002</v>
      </c>
      <c r="L301" s="207"/>
      <c r="N301" s="230">
        <f t="shared" si="13"/>
        <v>0</v>
      </c>
    </row>
    <row r="302" spans="1:14" s="221" customFormat="1" ht="16.5" customHeight="1" x14ac:dyDescent="0.2">
      <c r="A302" s="222" t="s">
        <v>32</v>
      </c>
      <c r="B302" s="223" t="s">
        <v>657</v>
      </c>
      <c r="C302" s="224" t="s">
        <v>658</v>
      </c>
      <c r="D302" s="230" t="s">
        <v>144</v>
      </c>
      <c r="E302" s="226">
        <v>46661</v>
      </c>
      <c r="F302" s="227">
        <v>48121</v>
      </c>
      <c r="G302" s="228">
        <v>21277737.190000001</v>
      </c>
      <c r="H302" s="229">
        <f t="shared" si="14"/>
        <v>21277737.190000001</v>
      </c>
      <c r="I302" s="228"/>
      <c r="J302" s="229"/>
      <c r="K302" s="218">
        <f t="shared" si="12"/>
        <v>2127773.719</v>
      </c>
      <c r="L302" s="207"/>
      <c r="N302" s="230">
        <f t="shared" si="13"/>
        <v>0</v>
      </c>
    </row>
    <row r="303" spans="1:14" s="221" customFormat="1" ht="16.5" customHeight="1" x14ac:dyDescent="0.2">
      <c r="A303" s="222" t="s">
        <v>32</v>
      </c>
      <c r="B303" s="223" t="s">
        <v>659</v>
      </c>
      <c r="C303" s="224" t="s">
        <v>660</v>
      </c>
      <c r="D303" s="230" t="s">
        <v>154</v>
      </c>
      <c r="E303" s="226">
        <v>46661</v>
      </c>
      <c r="F303" s="227">
        <v>48121</v>
      </c>
      <c r="G303" s="228">
        <v>1126800.22</v>
      </c>
      <c r="H303" s="229">
        <f t="shared" si="14"/>
        <v>1126800.22</v>
      </c>
      <c r="I303" s="228"/>
      <c r="J303" s="229"/>
      <c r="K303" s="218">
        <f t="shared" si="12"/>
        <v>112680.022</v>
      </c>
      <c r="L303" s="207"/>
      <c r="N303" s="230">
        <f t="shared" si="13"/>
        <v>0</v>
      </c>
    </row>
    <row r="304" spans="1:14" s="221" customFormat="1" ht="16.5" customHeight="1" x14ac:dyDescent="0.2">
      <c r="A304" s="222" t="s">
        <v>32</v>
      </c>
      <c r="B304" s="223" t="s">
        <v>661</v>
      </c>
      <c r="C304" s="224" t="s">
        <v>662</v>
      </c>
      <c r="D304" s="230" t="s">
        <v>154</v>
      </c>
      <c r="E304" s="226">
        <v>46661</v>
      </c>
      <c r="F304" s="227">
        <v>48121</v>
      </c>
      <c r="G304" s="228">
        <v>4462307.1900000004</v>
      </c>
      <c r="H304" s="229">
        <f t="shared" si="14"/>
        <v>4462307.1900000004</v>
      </c>
      <c r="I304" s="228"/>
      <c r="J304" s="229"/>
      <c r="K304" s="218">
        <f t="shared" si="12"/>
        <v>446230.71900000004</v>
      </c>
      <c r="L304" s="207"/>
      <c r="N304" s="230">
        <f t="shared" si="13"/>
        <v>0</v>
      </c>
    </row>
    <row r="305" spans="1:14" s="221" customFormat="1" ht="16.5" customHeight="1" x14ac:dyDescent="0.2">
      <c r="A305" s="222" t="s">
        <v>32</v>
      </c>
      <c r="B305" s="223" t="s">
        <v>663</v>
      </c>
      <c r="C305" s="224" t="s">
        <v>664</v>
      </c>
      <c r="D305" s="230" t="s">
        <v>154</v>
      </c>
      <c r="E305" s="226">
        <v>46661</v>
      </c>
      <c r="F305" s="227">
        <v>48121</v>
      </c>
      <c r="G305" s="228">
        <v>419491.51</v>
      </c>
      <c r="H305" s="229">
        <f t="shared" si="14"/>
        <v>419491.51</v>
      </c>
      <c r="I305" s="228"/>
      <c r="J305" s="229"/>
      <c r="K305" s="218">
        <f t="shared" si="12"/>
        <v>41949.151000000005</v>
      </c>
      <c r="L305" s="207"/>
      <c r="N305" s="230">
        <f t="shared" si="13"/>
        <v>0</v>
      </c>
    </row>
    <row r="306" spans="1:14" s="221" customFormat="1" ht="16.5" customHeight="1" x14ac:dyDescent="0.2">
      <c r="A306" s="222" t="s">
        <v>32</v>
      </c>
      <c r="B306" s="223" t="s">
        <v>665</v>
      </c>
      <c r="C306" s="224" t="s">
        <v>666</v>
      </c>
      <c r="D306" s="230" t="s">
        <v>154</v>
      </c>
      <c r="E306" s="226">
        <v>46661</v>
      </c>
      <c r="F306" s="227">
        <v>48121</v>
      </c>
      <c r="G306" s="228">
        <v>825297.18</v>
      </c>
      <c r="H306" s="229">
        <f t="shared" si="14"/>
        <v>825297.18</v>
      </c>
      <c r="I306" s="228"/>
      <c r="J306" s="229"/>
      <c r="K306" s="218">
        <f t="shared" si="12"/>
        <v>82529.718000000008</v>
      </c>
      <c r="L306" s="207"/>
      <c r="N306" s="230">
        <f t="shared" si="13"/>
        <v>0</v>
      </c>
    </row>
    <row r="307" spans="1:14" s="221" customFormat="1" ht="16.5" customHeight="1" x14ac:dyDescent="0.2">
      <c r="A307" s="222"/>
      <c r="B307" s="223"/>
      <c r="C307" s="224"/>
      <c r="D307" s="230"/>
      <c r="E307" s="226"/>
      <c r="F307" s="227"/>
      <c r="G307" s="228">
        <v>0</v>
      </c>
      <c r="H307" s="229">
        <f t="shared" si="14"/>
        <v>0</v>
      </c>
      <c r="I307" s="228"/>
      <c r="J307" s="229"/>
      <c r="K307" s="218">
        <f t="shared" si="12"/>
        <v>0</v>
      </c>
      <c r="L307" s="207"/>
      <c r="N307" s="230">
        <f t="shared" si="13"/>
        <v>0</v>
      </c>
    </row>
    <row r="308" spans="1:14" s="221" customFormat="1" ht="16.5" customHeight="1" x14ac:dyDescent="0.2">
      <c r="A308" s="222"/>
      <c r="B308" s="223"/>
      <c r="C308" s="224" t="s">
        <v>667</v>
      </c>
      <c r="D308" s="230"/>
      <c r="E308" s="226"/>
      <c r="F308" s="227"/>
      <c r="G308" s="228">
        <v>0</v>
      </c>
      <c r="H308" s="229">
        <f t="shared" si="14"/>
        <v>0</v>
      </c>
      <c r="I308" s="228"/>
      <c r="J308" s="229"/>
      <c r="K308" s="218">
        <f t="shared" si="12"/>
        <v>0</v>
      </c>
      <c r="L308" s="207"/>
      <c r="N308" s="230">
        <f t="shared" si="13"/>
        <v>0</v>
      </c>
    </row>
    <row r="309" spans="1:14" s="221" customFormat="1" ht="16.5" customHeight="1" x14ac:dyDescent="0.2">
      <c r="A309" s="222" t="s">
        <v>31</v>
      </c>
      <c r="B309" s="223" t="s">
        <v>668</v>
      </c>
      <c r="C309" s="224" t="s">
        <v>669</v>
      </c>
      <c r="D309" s="230" t="s">
        <v>144</v>
      </c>
      <c r="E309" s="226">
        <v>45931</v>
      </c>
      <c r="F309" s="227">
        <v>48121</v>
      </c>
      <c r="G309" s="228">
        <v>1662426124.99</v>
      </c>
      <c r="H309" s="229">
        <f t="shared" si="14"/>
        <v>1662426124.99</v>
      </c>
      <c r="I309" s="228"/>
      <c r="J309" s="229"/>
      <c r="K309" s="218">
        <f t="shared" si="12"/>
        <v>166242612.49900001</v>
      </c>
      <c r="L309" s="207"/>
      <c r="N309" s="230">
        <f t="shared" si="13"/>
        <v>0</v>
      </c>
    </row>
    <row r="310" spans="1:14" s="221" customFormat="1" ht="16.5" customHeight="1" x14ac:dyDescent="0.2">
      <c r="A310" s="222" t="s">
        <v>31</v>
      </c>
      <c r="B310" s="223" t="s">
        <v>670</v>
      </c>
      <c r="C310" s="224" t="s">
        <v>671</v>
      </c>
      <c r="D310" s="230" t="s">
        <v>144</v>
      </c>
      <c r="E310" s="226">
        <v>45931</v>
      </c>
      <c r="F310" s="227">
        <v>48121</v>
      </c>
      <c r="G310" s="228">
        <v>86832460.629999995</v>
      </c>
      <c r="H310" s="229">
        <f t="shared" si="14"/>
        <v>86832460.629999995</v>
      </c>
      <c r="I310" s="228"/>
      <c r="J310" s="229"/>
      <c r="K310" s="218">
        <f t="shared" si="12"/>
        <v>8683246.0629999992</v>
      </c>
      <c r="L310" s="207"/>
      <c r="N310" s="230">
        <f t="shared" si="13"/>
        <v>0</v>
      </c>
    </row>
    <row r="311" spans="1:14" s="221" customFormat="1" ht="16.5" customHeight="1" x14ac:dyDescent="0.2">
      <c r="A311" s="222" t="s">
        <v>31</v>
      </c>
      <c r="B311" s="223" t="s">
        <v>672</v>
      </c>
      <c r="C311" s="224" t="s">
        <v>673</v>
      </c>
      <c r="D311" s="230" t="s">
        <v>144</v>
      </c>
      <c r="E311" s="226">
        <v>45931</v>
      </c>
      <c r="F311" s="227">
        <v>48121</v>
      </c>
      <c r="G311" s="228">
        <v>1113635782.8099999</v>
      </c>
      <c r="H311" s="229">
        <f t="shared" si="14"/>
        <v>1113635782.8099999</v>
      </c>
      <c r="I311" s="228"/>
      <c r="J311" s="229"/>
      <c r="K311" s="218">
        <f t="shared" si="12"/>
        <v>111363578.281</v>
      </c>
      <c r="L311" s="207"/>
      <c r="N311" s="230">
        <f t="shared" si="13"/>
        <v>0</v>
      </c>
    </row>
    <row r="312" spans="1:14" s="221" customFormat="1" ht="16.5" customHeight="1" x14ac:dyDescent="0.2">
      <c r="A312" s="222" t="s">
        <v>31</v>
      </c>
      <c r="B312" s="223" t="s">
        <v>674</v>
      </c>
      <c r="C312" s="224" t="s">
        <v>675</v>
      </c>
      <c r="D312" s="230" t="s">
        <v>144</v>
      </c>
      <c r="E312" s="226">
        <v>45931</v>
      </c>
      <c r="F312" s="227">
        <v>48121</v>
      </c>
      <c r="G312" s="228">
        <v>36288192.5</v>
      </c>
      <c r="H312" s="229">
        <f t="shared" si="14"/>
        <v>36288192.5</v>
      </c>
      <c r="I312" s="228"/>
      <c r="J312" s="229"/>
      <c r="K312" s="218">
        <f t="shared" si="12"/>
        <v>3628819.25</v>
      </c>
      <c r="L312" s="207"/>
      <c r="N312" s="230">
        <f t="shared" si="13"/>
        <v>0</v>
      </c>
    </row>
    <row r="313" spans="1:14" s="221" customFormat="1" ht="16.5" customHeight="1" x14ac:dyDescent="0.2">
      <c r="A313" s="222" t="s">
        <v>31</v>
      </c>
      <c r="B313" s="223" t="s">
        <v>676</v>
      </c>
      <c r="C313" s="224" t="s">
        <v>677</v>
      </c>
      <c r="D313" s="230" t="s">
        <v>144</v>
      </c>
      <c r="E313" s="226">
        <v>45931</v>
      </c>
      <c r="F313" s="227">
        <v>48121</v>
      </c>
      <c r="G313" s="228">
        <v>696022501.02999997</v>
      </c>
      <c r="H313" s="229">
        <f t="shared" si="14"/>
        <v>696022501.02999997</v>
      </c>
      <c r="I313" s="228"/>
      <c r="J313" s="229"/>
      <c r="K313" s="218">
        <f t="shared" si="12"/>
        <v>69602250.103</v>
      </c>
      <c r="L313" s="207"/>
      <c r="N313" s="230">
        <f t="shared" si="13"/>
        <v>0</v>
      </c>
    </row>
    <row r="314" spans="1:14" s="221" customFormat="1" ht="16.5" customHeight="1" x14ac:dyDescent="0.2">
      <c r="A314" s="222" t="s">
        <v>31</v>
      </c>
      <c r="B314" s="223" t="s">
        <v>678</v>
      </c>
      <c r="C314" s="224" t="s">
        <v>671</v>
      </c>
      <c r="D314" s="230" t="s">
        <v>144</v>
      </c>
      <c r="E314" s="226">
        <v>45931</v>
      </c>
      <c r="F314" s="227">
        <v>48121</v>
      </c>
      <c r="G314" s="228">
        <v>22680120.309999999</v>
      </c>
      <c r="H314" s="229">
        <f t="shared" si="14"/>
        <v>22680120.309999999</v>
      </c>
      <c r="I314" s="228"/>
      <c r="J314" s="229"/>
      <c r="K314" s="218">
        <f t="shared" si="12"/>
        <v>2268012.031</v>
      </c>
      <c r="L314" s="207"/>
      <c r="N314" s="230">
        <f t="shared" si="13"/>
        <v>0</v>
      </c>
    </row>
    <row r="315" spans="1:14" s="221" customFormat="1" ht="16.5" customHeight="1" x14ac:dyDescent="0.2">
      <c r="A315" s="222"/>
      <c r="B315" s="223"/>
      <c r="C315" s="224"/>
      <c r="D315" s="230"/>
      <c r="E315" s="226"/>
      <c r="F315" s="227"/>
      <c r="G315" s="228">
        <v>0</v>
      </c>
      <c r="H315" s="229">
        <f t="shared" si="14"/>
        <v>0</v>
      </c>
      <c r="I315" s="228"/>
      <c r="J315" s="229"/>
      <c r="K315" s="218">
        <f t="shared" si="12"/>
        <v>0</v>
      </c>
      <c r="L315" s="207"/>
      <c r="N315" s="230">
        <f t="shared" si="13"/>
        <v>0</v>
      </c>
    </row>
    <row r="316" spans="1:14" s="221" customFormat="1" ht="16.5" customHeight="1" x14ac:dyDescent="0.2">
      <c r="A316" s="222"/>
      <c r="B316" s="223"/>
      <c r="C316" s="224" t="s">
        <v>679</v>
      </c>
      <c r="D316" s="230"/>
      <c r="E316" s="226"/>
      <c r="F316" s="227"/>
      <c r="G316" s="228">
        <v>0</v>
      </c>
      <c r="H316" s="229">
        <f t="shared" si="14"/>
        <v>0</v>
      </c>
      <c r="I316" s="228"/>
      <c r="J316" s="229"/>
      <c r="K316" s="218">
        <f t="shared" si="12"/>
        <v>0</v>
      </c>
      <c r="L316" s="207"/>
      <c r="N316" s="230">
        <f t="shared" si="13"/>
        <v>0</v>
      </c>
    </row>
    <row r="317" spans="1:14" s="221" customFormat="1" ht="16.5" customHeight="1" x14ac:dyDescent="0.2">
      <c r="A317" s="222" t="s">
        <v>29</v>
      </c>
      <c r="B317" s="223" t="s">
        <v>680</v>
      </c>
      <c r="C317" s="224" t="s">
        <v>681</v>
      </c>
      <c r="D317" s="230" t="s">
        <v>154</v>
      </c>
      <c r="E317" s="226">
        <v>45931</v>
      </c>
      <c r="F317" s="227">
        <v>48121</v>
      </c>
      <c r="G317" s="228">
        <v>45717060.350000001</v>
      </c>
      <c r="H317" s="229">
        <f t="shared" si="14"/>
        <v>45717060.350000001</v>
      </c>
      <c r="I317" s="228"/>
      <c r="J317" s="229"/>
      <c r="K317" s="218">
        <f t="shared" si="12"/>
        <v>4571706.0350000001</v>
      </c>
      <c r="L317" s="207"/>
      <c r="N317" s="230">
        <f t="shared" si="13"/>
        <v>0</v>
      </c>
    </row>
    <row r="318" spans="1:14" s="221" customFormat="1" ht="16.5" customHeight="1" x14ac:dyDescent="0.2">
      <c r="A318" s="222" t="s">
        <v>29</v>
      </c>
      <c r="B318" s="223" t="s">
        <v>682</v>
      </c>
      <c r="C318" s="224" t="s">
        <v>683</v>
      </c>
      <c r="D318" s="230" t="s">
        <v>154</v>
      </c>
      <c r="E318" s="226">
        <v>45931</v>
      </c>
      <c r="F318" s="227">
        <v>48121</v>
      </c>
      <c r="G318" s="228">
        <v>10131889.99</v>
      </c>
      <c r="H318" s="229">
        <f t="shared" si="14"/>
        <v>10131889.99</v>
      </c>
      <c r="I318" s="228"/>
      <c r="J318" s="229"/>
      <c r="K318" s="218">
        <f t="shared" si="12"/>
        <v>1013188.9990000001</v>
      </c>
      <c r="L318" s="207"/>
      <c r="N318" s="230">
        <f t="shared" si="13"/>
        <v>0</v>
      </c>
    </row>
    <row r="319" spans="1:14" s="221" customFormat="1" ht="16.5" customHeight="1" x14ac:dyDescent="0.2">
      <c r="A319" s="222" t="s">
        <v>29</v>
      </c>
      <c r="B319" s="223" t="s">
        <v>684</v>
      </c>
      <c r="C319" s="224" t="s">
        <v>685</v>
      </c>
      <c r="D319" s="230" t="s">
        <v>144</v>
      </c>
      <c r="E319" s="226">
        <v>45931</v>
      </c>
      <c r="F319" s="227">
        <v>48121</v>
      </c>
      <c r="G319" s="228">
        <v>7560758.96</v>
      </c>
      <c r="H319" s="229">
        <f t="shared" si="14"/>
        <v>7560758.96</v>
      </c>
      <c r="I319" s="228"/>
      <c r="J319" s="229"/>
      <c r="K319" s="218">
        <f t="shared" si="12"/>
        <v>756075.89600000007</v>
      </c>
      <c r="L319" s="207"/>
      <c r="N319" s="230">
        <f t="shared" si="13"/>
        <v>0</v>
      </c>
    </row>
    <row r="320" spans="1:14" s="221" customFormat="1" ht="16.5" customHeight="1" x14ac:dyDescent="0.2">
      <c r="A320" s="222"/>
      <c r="B320" s="223"/>
      <c r="C320" s="224"/>
      <c r="D320" s="230"/>
      <c r="E320" s="226"/>
      <c r="F320" s="227"/>
      <c r="G320" s="228">
        <v>0</v>
      </c>
      <c r="H320" s="229">
        <f t="shared" si="14"/>
        <v>0</v>
      </c>
      <c r="I320" s="228"/>
      <c r="J320" s="229"/>
      <c r="K320" s="218">
        <f t="shared" si="12"/>
        <v>0</v>
      </c>
      <c r="L320" s="207"/>
      <c r="N320" s="230">
        <f t="shared" si="13"/>
        <v>0</v>
      </c>
    </row>
    <row r="321" spans="1:14" s="221" customFormat="1" ht="16.5" customHeight="1" x14ac:dyDescent="0.2">
      <c r="A321" s="222" t="s">
        <v>29</v>
      </c>
      <c r="B321" s="223" t="s">
        <v>686</v>
      </c>
      <c r="C321" s="224" t="s">
        <v>687</v>
      </c>
      <c r="D321" s="230" t="s">
        <v>154</v>
      </c>
      <c r="E321" s="226">
        <v>45931</v>
      </c>
      <c r="F321" s="227">
        <v>48121</v>
      </c>
      <c r="G321" s="228">
        <v>520269</v>
      </c>
      <c r="H321" s="229">
        <f t="shared" si="14"/>
        <v>520269</v>
      </c>
      <c r="I321" s="228"/>
      <c r="J321" s="229"/>
      <c r="K321" s="218">
        <f t="shared" si="12"/>
        <v>52026.9</v>
      </c>
      <c r="L321" s="207"/>
      <c r="N321" s="230">
        <f t="shared" si="13"/>
        <v>0</v>
      </c>
    </row>
    <row r="322" spans="1:14" s="221" customFormat="1" ht="16.5" customHeight="1" x14ac:dyDescent="0.2">
      <c r="A322" s="222" t="s">
        <v>29</v>
      </c>
      <c r="B322" s="223" t="s">
        <v>688</v>
      </c>
      <c r="C322" s="224" t="s">
        <v>689</v>
      </c>
      <c r="D322" s="230" t="s">
        <v>154</v>
      </c>
      <c r="E322" s="226">
        <v>45931</v>
      </c>
      <c r="F322" s="227">
        <v>48121</v>
      </c>
      <c r="G322" s="228">
        <v>1401087.11</v>
      </c>
      <c r="H322" s="229">
        <f t="shared" si="14"/>
        <v>1401087.11</v>
      </c>
      <c r="I322" s="228"/>
      <c r="J322" s="229"/>
      <c r="K322" s="218">
        <f t="shared" si="12"/>
        <v>140108.71100000001</v>
      </c>
      <c r="L322" s="207"/>
      <c r="N322" s="230">
        <f t="shared" si="13"/>
        <v>0</v>
      </c>
    </row>
    <row r="323" spans="1:14" s="221" customFormat="1" ht="16.5" customHeight="1" x14ac:dyDescent="0.2">
      <c r="A323" s="222" t="s">
        <v>29</v>
      </c>
      <c r="B323" s="223" t="s">
        <v>690</v>
      </c>
      <c r="C323" s="224" t="s">
        <v>691</v>
      </c>
      <c r="D323" s="230" t="s">
        <v>154</v>
      </c>
      <c r="E323" s="226">
        <v>45931</v>
      </c>
      <c r="F323" s="227">
        <v>48121</v>
      </c>
      <c r="G323" s="228">
        <v>79367.460000000006</v>
      </c>
      <c r="H323" s="229">
        <f t="shared" si="14"/>
        <v>79367.460000000006</v>
      </c>
      <c r="I323" s="228"/>
      <c r="J323" s="229"/>
      <c r="K323" s="218">
        <f t="shared" si="12"/>
        <v>7936.746000000001</v>
      </c>
      <c r="L323" s="207"/>
      <c r="N323" s="230">
        <f t="shared" si="13"/>
        <v>0</v>
      </c>
    </row>
    <row r="324" spans="1:14" s="221" customFormat="1" ht="16.5" customHeight="1" x14ac:dyDescent="0.2">
      <c r="A324" s="222" t="s">
        <v>29</v>
      </c>
      <c r="B324" s="223" t="s">
        <v>692</v>
      </c>
      <c r="C324" s="224" t="s">
        <v>693</v>
      </c>
      <c r="D324" s="230" t="s">
        <v>154</v>
      </c>
      <c r="E324" s="226">
        <v>45931</v>
      </c>
      <c r="F324" s="227">
        <v>48121</v>
      </c>
      <c r="G324" s="228">
        <v>1470708.6</v>
      </c>
      <c r="H324" s="229">
        <f t="shared" si="14"/>
        <v>1470708.6</v>
      </c>
      <c r="I324" s="228"/>
      <c r="J324" s="229"/>
      <c r="K324" s="218">
        <f t="shared" si="12"/>
        <v>147070.86000000002</v>
      </c>
      <c r="L324" s="207"/>
      <c r="N324" s="230">
        <f t="shared" si="13"/>
        <v>0</v>
      </c>
    </row>
    <row r="325" spans="1:14" s="221" customFormat="1" ht="16.5" customHeight="1" x14ac:dyDescent="0.2">
      <c r="A325" s="222" t="s">
        <v>29</v>
      </c>
      <c r="B325" s="223" t="s">
        <v>694</v>
      </c>
      <c r="C325" s="224" t="s">
        <v>695</v>
      </c>
      <c r="D325" s="230" t="s">
        <v>144</v>
      </c>
      <c r="E325" s="226">
        <v>45931</v>
      </c>
      <c r="F325" s="227">
        <v>48121</v>
      </c>
      <c r="G325" s="228">
        <v>7785476.1799999997</v>
      </c>
      <c r="H325" s="229">
        <f t="shared" si="14"/>
        <v>7785476.1799999997</v>
      </c>
      <c r="I325" s="228"/>
      <c r="J325" s="229"/>
      <c r="K325" s="218">
        <f t="shared" si="12"/>
        <v>778547.61800000002</v>
      </c>
      <c r="L325" s="207"/>
      <c r="N325" s="230">
        <f t="shared" si="13"/>
        <v>0</v>
      </c>
    </row>
    <row r="326" spans="1:14" s="221" customFormat="1" ht="16.5" customHeight="1" x14ac:dyDescent="0.2">
      <c r="A326" s="222" t="s">
        <v>29</v>
      </c>
      <c r="B326" s="223" t="s">
        <v>696</v>
      </c>
      <c r="C326" s="224" t="s">
        <v>697</v>
      </c>
      <c r="D326" s="230" t="s">
        <v>144</v>
      </c>
      <c r="E326" s="226">
        <v>45931</v>
      </c>
      <c r="F326" s="227">
        <v>48121</v>
      </c>
      <c r="G326" s="228">
        <v>2525243.48</v>
      </c>
      <c r="H326" s="229">
        <f t="shared" si="14"/>
        <v>2525243.48</v>
      </c>
      <c r="I326" s="228"/>
      <c r="J326" s="229"/>
      <c r="K326" s="218">
        <f t="shared" si="12"/>
        <v>252524.348</v>
      </c>
      <c r="L326" s="207"/>
      <c r="N326" s="230">
        <f t="shared" si="13"/>
        <v>0</v>
      </c>
    </row>
    <row r="327" spans="1:14" s="221" customFormat="1" ht="16.5" customHeight="1" x14ac:dyDescent="0.2">
      <c r="A327" s="222" t="s">
        <v>29</v>
      </c>
      <c r="B327" s="223" t="s">
        <v>698</v>
      </c>
      <c r="C327" s="224" t="s">
        <v>699</v>
      </c>
      <c r="D327" s="230" t="s">
        <v>144</v>
      </c>
      <c r="E327" s="226">
        <v>45931</v>
      </c>
      <c r="F327" s="227">
        <v>48121</v>
      </c>
      <c r="G327" s="228">
        <v>7446440.7800000003</v>
      </c>
      <c r="H327" s="229">
        <f t="shared" si="14"/>
        <v>7446440.7800000003</v>
      </c>
      <c r="I327" s="228"/>
      <c r="J327" s="229"/>
      <c r="K327" s="218">
        <f t="shared" si="12"/>
        <v>744644.0780000001</v>
      </c>
      <c r="L327" s="207"/>
      <c r="N327" s="230">
        <f t="shared" si="13"/>
        <v>0</v>
      </c>
    </row>
    <row r="328" spans="1:14" s="221" customFormat="1" ht="16.5" customHeight="1" x14ac:dyDescent="0.2">
      <c r="A328" s="222" t="s">
        <v>29</v>
      </c>
      <c r="B328" s="223" t="s">
        <v>700</v>
      </c>
      <c r="C328" s="224" t="s">
        <v>701</v>
      </c>
      <c r="D328" s="230" t="s">
        <v>154</v>
      </c>
      <c r="E328" s="226">
        <v>45931</v>
      </c>
      <c r="F328" s="227">
        <v>48121</v>
      </c>
      <c r="G328" s="228">
        <v>1233072.78</v>
      </c>
      <c r="H328" s="229">
        <f t="shared" si="14"/>
        <v>1233072.78</v>
      </c>
      <c r="I328" s="228"/>
      <c r="J328" s="229"/>
      <c r="K328" s="218">
        <f t="shared" si="12"/>
        <v>123307.27800000001</v>
      </c>
      <c r="L328" s="207"/>
      <c r="N328" s="230">
        <f t="shared" si="13"/>
        <v>0</v>
      </c>
    </row>
    <row r="329" spans="1:14" s="221" customFormat="1" ht="16.5" customHeight="1" x14ac:dyDescent="0.2">
      <c r="A329" s="222" t="s">
        <v>29</v>
      </c>
      <c r="B329" s="223" t="s">
        <v>702</v>
      </c>
      <c r="C329" s="224" t="s">
        <v>703</v>
      </c>
      <c r="D329" s="230" t="s">
        <v>154</v>
      </c>
      <c r="E329" s="226">
        <v>45931</v>
      </c>
      <c r="F329" s="227">
        <v>48121</v>
      </c>
      <c r="G329" s="228">
        <v>1320713.95</v>
      </c>
      <c r="H329" s="229">
        <f t="shared" si="14"/>
        <v>1320713.95</v>
      </c>
      <c r="I329" s="228"/>
      <c r="J329" s="229"/>
      <c r="K329" s="218">
        <f t="shared" si="12"/>
        <v>132071.39499999999</v>
      </c>
      <c r="L329" s="207"/>
      <c r="N329" s="230">
        <f t="shared" si="13"/>
        <v>0</v>
      </c>
    </row>
    <row r="330" spans="1:14" s="221" customFormat="1" ht="16.5" customHeight="1" x14ac:dyDescent="0.2">
      <c r="A330" s="222" t="s">
        <v>29</v>
      </c>
      <c r="B330" s="223" t="s">
        <v>704</v>
      </c>
      <c r="C330" s="224" t="s">
        <v>705</v>
      </c>
      <c r="D330" s="230" t="s">
        <v>144</v>
      </c>
      <c r="E330" s="226">
        <v>45931</v>
      </c>
      <c r="F330" s="227">
        <v>48121</v>
      </c>
      <c r="G330" s="228">
        <v>2166405.09</v>
      </c>
      <c r="H330" s="229">
        <f t="shared" si="14"/>
        <v>2166405.09</v>
      </c>
      <c r="I330" s="228"/>
      <c r="J330" s="229"/>
      <c r="K330" s="218">
        <f t="shared" si="12"/>
        <v>216640.50899999999</v>
      </c>
      <c r="L330" s="207"/>
      <c r="N330" s="230">
        <f t="shared" si="13"/>
        <v>0</v>
      </c>
    </row>
    <row r="331" spans="1:14" s="221" customFormat="1" ht="16.5" customHeight="1" x14ac:dyDescent="0.2">
      <c r="A331" s="222" t="s">
        <v>29</v>
      </c>
      <c r="B331" s="223" t="s">
        <v>706</v>
      </c>
      <c r="C331" s="224" t="s">
        <v>707</v>
      </c>
      <c r="D331" s="230" t="s">
        <v>144</v>
      </c>
      <c r="E331" s="226">
        <v>45931</v>
      </c>
      <c r="F331" s="227">
        <v>48121</v>
      </c>
      <c r="G331" s="228">
        <v>730802.72</v>
      </c>
      <c r="H331" s="229">
        <f t="shared" si="14"/>
        <v>730802.72</v>
      </c>
      <c r="I331" s="228"/>
      <c r="J331" s="229"/>
      <c r="K331" s="218">
        <f t="shared" si="12"/>
        <v>73080.271999999997</v>
      </c>
      <c r="L331" s="207"/>
      <c r="N331" s="230">
        <f t="shared" si="13"/>
        <v>0</v>
      </c>
    </row>
    <row r="332" spans="1:14" s="221" customFormat="1" ht="16.5" customHeight="1" x14ac:dyDescent="0.2">
      <c r="A332" s="222"/>
      <c r="B332" s="223"/>
      <c r="C332" s="224"/>
      <c r="D332" s="230"/>
      <c r="E332" s="226"/>
      <c r="F332" s="227"/>
      <c r="G332" s="228">
        <v>0</v>
      </c>
      <c r="H332" s="229">
        <f t="shared" si="14"/>
        <v>0</v>
      </c>
      <c r="I332" s="228"/>
      <c r="J332" s="229"/>
      <c r="K332" s="218">
        <f t="shared" si="12"/>
        <v>0</v>
      </c>
      <c r="L332" s="207"/>
      <c r="N332" s="230">
        <f t="shared" si="13"/>
        <v>0</v>
      </c>
    </row>
    <row r="333" spans="1:14" s="221" customFormat="1" ht="16.5" customHeight="1" x14ac:dyDescent="0.2">
      <c r="A333" s="222" t="s">
        <v>29</v>
      </c>
      <c r="B333" s="223" t="s">
        <v>708</v>
      </c>
      <c r="C333" s="224" t="s">
        <v>709</v>
      </c>
      <c r="D333" s="230" t="s">
        <v>144</v>
      </c>
      <c r="E333" s="226">
        <v>45931</v>
      </c>
      <c r="F333" s="227">
        <v>48121</v>
      </c>
      <c r="G333" s="228">
        <v>5319849.0199999996</v>
      </c>
      <c r="H333" s="229">
        <f t="shared" si="14"/>
        <v>5319849.0199999996</v>
      </c>
      <c r="I333" s="228"/>
      <c r="J333" s="229"/>
      <c r="K333" s="218">
        <f t="shared" ref="K333:K396" si="15">G333*$K$6</f>
        <v>531984.902</v>
      </c>
      <c r="L333" s="207"/>
      <c r="N333" s="230">
        <f t="shared" si="13"/>
        <v>0</v>
      </c>
    </row>
    <row r="334" spans="1:14" s="221" customFormat="1" ht="16.5" customHeight="1" x14ac:dyDescent="0.2">
      <c r="A334" s="222" t="s">
        <v>29</v>
      </c>
      <c r="B334" s="223" t="s">
        <v>710</v>
      </c>
      <c r="C334" s="224" t="s">
        <v>711</v>
      </c>
      <c r="D334" s="230" t="s">
        <v>154</v>
      </c>
      <c r="E334" s="226">
        <v>45931</v>
      </c>
      <c r="F334" s="227">
        <v>48121</v>
      </c>
      <c r="G334" s="228">
        <v>3939238.82</v>
      </c>
      <c r="H334" s="229">
        <f t="shared" si="14"/>
        <v>3939238.82</v>
      </c>
      <c r="I334" s="228"/>
      <c r="J334" s="229"/>
      <c r="K334" s="218">
        <f t="shared" si="15"/>
        <v>393923.88199999998</v>
      </c>
      <c r="L334" s="207"/>
      <c r="N334" s="230">
        <f t="shared" ref="N334:N397" si="16">IF(D334="SŽDC",0,IF(D334="Ostatní",0,IF(D334="",0,1)))</f>
        <v>0</v>
      </c>
    </row>
    <row r="335" spans="1:14" s="221" customFormat="1" ht="16.5" customHeight="1" x14ac:dyDescent="0.2">
      <c r="A335" s="222" t="s">
        <v>29</v>
      </c>
      <c r="B335" s="223" t="s">
        <v>712</v>
      </c>
      <c r="C335" s="224" t="s">
        <v>713</v>
      </c>
      <c r="D335" s="230" t="s">
        <v>154</v>
      </c>
      <c r="E335" s="226">
        <v>45931</v>
      </c>
      <c r="F335" s="227">
        <v>48121</v>
      </c>
      <c r="G335" s="228">
        <v>543700.80000000005</v>
      </c>
      <c r="H335" s="229">
        <f t="shared" si="14"/>
        <v>543700.80000000005</v>
      </c>
      <c r="I335" s="228"/>
      <c r="J335" s="229"/>
      <c r="K335" s="218">
        <f t="shared" si="15"/>
        <v>54370.080000000009</v>
      </c>
      <c r="L335" s="207"/>
      <c r="N335" s="230">
        <f t="shared" si="16"/>
        <v>0</v>
      </c>
    </row>
    <row r="336" spans="1:14" s="221" customFormat="1" ht="16.5" customHeight="1" x14ac:dyDescent="0.2">
      <c r="A336" s="222"/>
      <c r="B336" s="223"/>
      <c r="C336" s="224"/>
      <c r="D336" s="230"/>
      <c r="E336" s="226"/>
      <c r="F336" s="227"/>
      <c r="G336" s="228">
        <v>0</v>
      </c>
      <c r="H336" s="229">
        <f t="shared" ref="H336:H399" si="17">G336</f>
        <v>0</v>
      </c>
      <c r="I336" s="228"/>
      <c r="J336" s="229"/>
      <c r="K336" s="218">
        <f t="shared" si="15"/>
        <v>0</v>
      </c>
      <c r="L336" s="207"/>
      <c r="N336" s="230">
        <f t="shared" si="16"/>
        <v>0</v>
      </c>
    </row>
    <row r="337" spans="1:14" s="221" customFormat="1" ht="16.5" customHeight="1" x14ac:dyDescent="0.2">
      <c r="A337" s="222" t="s">
        <v>29</v>
      </c>
      <c r="B337" s="223" t="s">
        <v>714</v>
      </c>
      <c r="C337" s="224" t="s">
        <v>715</v>
      </c>
      <c r="D337" s="230" t="s">
        <v>154</v>
      </c>
      <c r="E337" s="226">
        <v>46661</v>
      </c>
      <c r="F337" s="227">
        <v>48121</v>
      </c>
      <c r="G337" s="228">
        <v>6013990.2999999998</v>
      </c>
      <c r="H337" s="229">
        <f t="shared" si="17"/>
        <v>6013990.2999999998</v>
      </c>
      <c r="I337" s="228"/>
      <c r="J337" s="229"/>
      <c r="K337" s="218">
        <f t="shared" si="15"/>
        <v>601399.03</v>
      </c>
      <c r="L337" s="207"/>
      <c r="N337" s="230">
        <f t="shared" si="16"/>
        <v>0</v>
      </c>
    </row>
    <row r="338" spans="1:14" s="221" customFormat="1" ht="16.5" customHeight="1" x14ac:dyDescent="0.2">
      <c r="A338" s="222" t="s">
        <v>29</v>
      </c>
      <c r="B338" s="223" t="s">
        <v>716</v>
      </c>
      <c r="C338" s="224" t="s">
        <v>717</v>
      </c>
      <c r="D338" s="230" t="s">
        <v>154</v>
      </c>
      <c r="E338" s="226">
        <v>46661</v>
      </c>
      <c r="F338" s="227">
        <v>48121</v>
      </c>
      <c r="G338" s="228">
        <v>17430463.02</v>
      </c>
      <c r="H338" s="229">
        <f t="shared" si="17"/>
        <v>17430463.02</v>
      </c>
      <c r="I338" s="228"/>
      <c r="J338" s="229"/>
      <c r="K338" s="218">
        <f t="shared" si="15"/>
        <v>1743046.3020000001</v>
      </c>
      <c r="L338" s="207"/>
      <c r="N338" s="230">
        <f t="shared" si="16"/>
        <v>0</v>
      </c>
    </row>
    <row r="339" spans="1:14" s="221" customFormat="1" ht="16.5" customHeight="1" x14ac:dyDescent="0.2">
      <c r="A339" s="222" t="s">
        <v>29</v>
      </c>
      <c r="B339" s="223" t="s">
        <v>718</v>
      </c>
      <c r="C339" s="224" t="s">
        <v>719</v>
      </c>
      <c r="D339" s="230" t="s">
        <v>144</v>
      </c>
      <c r="E339" s="226">
        <v>46661</v>
      </c>
      <c r="F339" s="227">
        <v>48121</v>
      </c>
      <c r="G339" s="228">
        <v>11985575.26</v>
      </c>
      <c r="H339" s="229">
        <f t="shared" si="17"/>
        <v>11985575.26</v>
      </c>
      <c r="I339" s="228"/>
      <c r="J339" s="229"/>
      <c r="K339" s="218">
        <f t="shared" si="15"/>
        <v>1198557.5260000001</v>
      </c>
      <c r="L339" s="207"/>
      <c r="N339" s="230">
        <f t="shared" si="16"/>
        <v>0</v>
      </c>
    </row>
    <row r="340" spans="1:14" s="221" customFormat="1" ht="16.5" customHeight="1" x14ac:dyDescent="0.2">
      <c r="A340" s="222" t="s">
        <v>29</v>
      </c>
      <c r="B340" s="223" t="s">
        <v>720</v>
      </c>
      <c r="C340" s="224" t="s">
        <v>721</v>
      </c>
      <c r="D340" s="230" t="s">
        <v>154</v>
      </c>
      <c r="E340" s="226">
        <v>46661</v>
      </c>
      <c r="F340" s="227">
        <v>48121</v>
      </c>
      <c r="G340" s="228">
        <v>205598.53</v>
      </c>
      <c r="H340" s="229">
        <f t="shared" si="17"/>
        <v>205598.53</v>
      </c>
      <c r="I340" s="228"/>
      <c r="J340" s="229"/>
      <c r="K340" s="218">
        <f t="shared" si="15"/>
        <v>20559.853000000003</v>
      </c>
      <c r="L340" s="207"/>
      <c r="N340" s="230">
        <f t="shared" si="16"/>
        <v>0</v>
      </c>
    </row>
    <row r="341" spans="1:14" s="221" customFormat="1" ht="16.5" customHeight="1" x14ac:dyDescent="0.2">
      <c r="A341" s="222" t="s">
        <v>29</v>
      </c>
      <c r="B341" s="223" t="s">
        <v>722</v>
      </c>
      <c r="C341" s="224" t="s">
        <v>723</v>
      </c>
      <c r="D341" s="230" t="s">
        <v>144</v>
      </c>
      <c r="E341" s="226">
        <v>46661</v>
      </c>
      <c r="F341" s="227">
        <v>48121</v>
      </c>
      <c r="G341" s="228">
        <v>2348986.54</v>
      </c>
      <c r="H341" s="229">
        <f t="shared" si="17"/>
        <v>2348986.54</v>
      </c>
      <c r="I341" s="228"/>
      <c r="J341" s="229"/>
      <c r="K341" s="218">
        <f t="shared" si="15"/>
        <v>234898.65400000001</v>
      </c>
      <c r="L341" s="207"/>
      <c r="N341" s="230">
        <f t="shared" si="16"/>
        <v>0</v>
      </c>
    </row>
    <row r="342" spans="1:14" s="221" customFormat="1" ht="16.5" customHeight="1" x14ac:dyDescent="0.2">
      <c r="A342" s="222"/>
      <c r="B342" s="223"/>
      <c r="C342" s="224"/>
      <c r="D342" s="230"/>
      <c r="E342" s="226"/>
      <c r="F342" s="227"/>
      <c r="G342" s="228">
        <v>0</v>
      </c>
      <c r="H342" s="229">
        <f t="shared" si="17"/>
        <v>0</v>
      </c>
      <c r="I342" s="228"/>
      <c r="J342" s="229"/>
      <c r="K342" s="218">
        <f t="shared" si="15"/>
        <v>0</v>
      </c>
      <c r="L342" s="207"/>
      <c r="N342" s="230">
        <f t="shared" si="16"/>
        <v>0</v>
      </c>
    </row>
    <row r="343" spans="1:14" s="221" customFormat="1" ht="16.5" customHeight="1" x14ac:dyDescent="0.2">
      <c r="A343" s="222" t="s">
        <v>29</v>
      </c>
      <c r="B343" s="223" t="s">
        <v>724</v>
      </c>
      <c r="C343" s="224" t="s">
        <v>725</v>
      </c>
      <c r="D343" s="230" t="s">
        <v>154</v>
      </c>
      <c r="E343" s="226">
        <v>45931</v>
      </c>
      <c r="F343" s="227">
        <v>48121</v>
      </c>
      <c r="G343" s="228">
        <v>80716635.290000007</v>
      </c>
      <c r="H343" s="229">
        <f t="shared" si="17"/>
        <v>80716635.290000007</v>
      </c>
      <c r="I343" s="228"/>
      <c r="J343" s="229"/>
      <c r="K343" s="218">
        <f t="shared" si="15"/>
        <v>8071663.529000001</v>
      </c>
      <c r="L343" s="207"/>
      <c r="N343" s="230">
        <f t="shared" si="16"/>
        <v>0</v>
      </c>
    </row>
    <row r="344" spans="1:14" s="221" customFormat="1" ht="16.5" customHeight="1" x14ac:dyDescent="0.2">
      <c r="A344" s="222" t="s">
        <v>29</v>
      </c>
      <c r="B344" s="223" t="s">
        <v>726</v>
      </c>
      <c r="C344" s="224" t="s">
        <v>727</v>
      </c>
      <c r="D344" s="230" t="s">
        <v>144</v>
      </c>
      <c r="E344" s="226">
        <v>45931</v>
      </c>
      <c r="F344" s="227">
        <v>48121</v>
      </c>
      <c r="G344" s="228">
        <v>5621185.8600000003</v>
      </c>
      <c r="H344" s="229">
        <f t="shared" si="17"/>
        <v>5621185.8600000003</v>
      </c>
      <c r="I344" s="228"/>
      <c r="J344" s="229"/>
      <c r="K344" s="218">
        <f t="shared" si="15"/>
        <v>562118.58600000001</v>
      </c>
      <c r="L344" s="207"/>
      <c r="N344" s="230">
        <f t="shared" si="16"/>
        <v>0</v>
      </c>
    </row>
    <row r="345" spans="1:14" s="221" customFormat="1" ht="16.5" customHeight="1" x14ac:dyDescent="0.2">
      <c r="A345" s="222" t="s">
        <v>29</v>
      </c>
      <c r="B345" s="223" t="s">
        <v>728</v>
      </c>
      <c r="C345" s="224" t="s">
        <v>729</v>
      </c>
      <c r="D345" s="230" t="s">
        <v>154</v>
      </c>
      <c r="E345" s="226">
        <v>45931</v>
      </c>
      <c r="F345" s="227">
        <v>48121</v>
      </c>
      <c r="G345" s="228">
        <v>13938293.91</v>
      </c>
      <c r="H345" s="229">
        <f t="shared" si="17"/>
        <v>13938293.91</v>
      </c>
      <c r="I345" s="228"/>
      <c r="J345" s="229"/>
      <c r="K345" s="218">
        <f t="shared" si="15"/>
        <v>1393829.3910000001</v>
      </c>
      <c r="L345" s="207"/>
      <c r="N345" s="230">
        <f t="shared" si="16"/>
        <v>0</v>
      </c>
    </row>
    <row r="346" spans="1:14" s="221" customFormat="1" ht="16.5" customHeight="1" x14ac:dyDescent="0.2">
      <c r="A346" s="222" t="s">
        <v>29</v>
      </c>
      <c r="B346" s="223" t="s">
        <v>730</v>
      </c>
      <c r="C346" s="224" t="s">
        <v>731</v>
      </c>
      <c r="D346" s="230" t="s">
        <v>154</v>
      </c>
      <c r="E346" s="226">
        <v>45931</v>
      </c>
      <c r="F346" s="227">
        <v>48121</v>
      </c>
      <c r="G346" s="228">
        <v>3166026.19</v>
      </c>
      <c r="H346" s="229">
        <f t="shared" si="17"/>
        <v>3166026.19</v>
      </c>
      <c r="I346" s="228"/>
      <c r="J346" s="229"/>
      <c r="K346" s="218">
        <f t="shared" si="15"/>
        <v>316602.61900000001</v>
      </c>
      <c r="L346" s="207"/>
      <c r="N346" s="230">
        <f t="shared" si="16"/>
        <v>0</v>
      </c>
    </row>
    <row r="347" spans="1:14" s="221" customFormat="1" ht="16.5" customHeight="1" x14ac:dyDescent="0.2">
      <c r="A347" s="222"/>
      <c r="B347" s="223"/>
      <c r="C347" s="224"/>
      <c r="D347" s="230"/>
      <c r="E347" s="226"/>
      <c r="F347" s="227"/>
      <c r="G347" s="228">
        <v>0</v>
      </c>
      <c r="H347" s="229">
        <f t="shared" si="17"/>
        <v>0</v>
      </c>
      <c r="I347" s="228"/>
      <c r="J347" s="229"/>
      <c r="K347" s="218">
        <f t="shared" si="15"/>
        <v>0</v>
      </c>
      <c r="L347" s="207"/>
      <c r="N347" s="230">
        <f t="shared" si="16"/>
        <v>0</v>
      </c>
    </row>
    <row r="348" spans="1:14" s="221" customFormat="1" ht="16.5" customHeight="1" x14ac:dyDescent="0.2">
      <c r="A348" s="222" t="s">
        <v>29</v>
      </c>
      <c r="B348" s="223" t="s">
        <v>732</v>
      </c>
      <c r="C348" s="224" t="s">
        <v>733</v>
      </c>
      <c r="D348" s="230" t="s">
        <v>154</v>
      </c>
      <c r="E348" s="226">
        <v>45931</v>
      </c>
      <c r="F348" s="227">
        <v>48121</v>
      </c>
      <c r="G348" s="228">
        <v>2640911.3599999999</v>
      </c>
      <c r="H348" s="229">
        <f t="shared" si="17"/>
        <v>2640911.3599999999</v>
      </c>
      <c r="I348" s="228"/>
      <c r="J348" s="229"/>
      <c r="K348" s="218">
        <f t="shared" si="15"/>
        <v>264091.136</v>
      </c>
      <c r="L348" s="207"/>
      <c r="N348" s="230">
        <f t="shared" si="16"/>
        <v>0</v>
      </c>
    </row>
    <row r="349" spans="1:14" s="221" customFormat="1" ht="16.5" customHeight="1" x14ac:dyDescent="0.2">
      <c r="A349" s="222" t="s">
        <v>29</v>
      </c>
      <c r="B349" s="223" t="s">
        <v>734</v>
      </c>
      <c r="C349" s="224" t="s">
        <v>735</v>
      </c>
      <c r="D349" s="230" t="s">
        <v>154</v>
      </c>
      <c r="E349" s="226">
        <v>45931</v>
      </c>
      <c r="F349" s="227">
        <v>48121</v>
      </c>
      <c r="G349" s="228">
        <v>8163663.1299999999</v>
      </c>
      <c r="H349" s="229">
        <f t="shared" si="17"/>
        <v>8163663.1299999999</v>
      </c>
      <c r="I349" s="228"/>
      <c r="J349" s="229"/>
      <c r="K349" s="218">
        <f t="shared" si="15"/>
        <v>816366.31300000008</v>
      </c>
      <c r="L349" s="207"/>
      <c r="N349" s="230">
        <f t="shared" si="16"/>
        <v>0</v>
      </c>
    </row>
    <row r="350" spans="1:14" s="221" customFormat="1" ht="16.5" customHeight="1" x14ac:dyDescent="0.2">
      <c r="A350" s="222" t="s">
        <v>29</v>
      </c>
      <c r="B350" s="223" t="s">
        <v>736</v>
      </c>
      <c r="C350" s="224" t="s">
        <v>737</v>
      </c>
      <c r="D350" s="230" t="s">
        <v>154</v>
      </c>
      <c r="E350" s="226">
        <v>45931</v>
      </c>
      <c r="F350" s="227">
        <v>48121</v>
      </c>
      <c r="G350" s="228">
        <v>3773169.53</v>
      </c>
      <c r="H350" s="229">
        <f t="shared" si="17"/>
        <v>3773169.53</v>
      </c>
      <c r="I350" s="228"/>
      <c r="J350" s="229"/>
      <c r="K350" s="218">
        <f t="shared" si="15"/>
        <v>377316.95299999998</v>
      </c>
      <c r="L350" s="207"/>
      <c r="N350" s="230">
        <f t="shared" si="16"/>
        <v>0</v>
      </c>
    </row>
    <row r="351" spans="1:14" s="221" customFormat="1" ht="16.5" customHeight="1" x14ac:dyDescent="0.2">
      <c r="A351" s="222" t="s">
        <v>29</v>
      </c>
      <c r="B351" s="223" t="s">
        <v>738</v>
      </c>
      <c r="C351" s="224" t="s">
        <v>739</v>
      </c>
      <c r="D351" s="230" t="s">
        <v>144</v>
      </c>
      <c r="E351" s="226">
        <v>45931</v>
      </c>
      <c r="F351" s="227">
        <v>48121</v>
      </c>
      <c r="G351" s="228">
        <v>28742740.940000001</v>
      </c>
      <c r="H351" s="229">
        <f t="shared" si="17"/>
        <v>28742740.940000001</v>
      </c>
      <c r="I351" s="228"/>
      <c r="J351" s="229"/>
      <c r="K351" s="218">
        <f t="shared" si="15"/>
        <v>2874274.0940000005</v>
      </c>
      <c r="L351" s="207"/>
      <c r="N351" s="230">
        <f t="shared" si="16"/>
        <v>0</v>
      </c>
    </row>
    <row r="352" spans="1:14" s="221" customFormat="1" ht="16.5" customHeight="1" x14ac:dyDescent="0.2">
      <c r="A352" s="222" t="s">
        <v>29</v>
      </c>
      <c r="B352" s="223" t="s">
        <v>740</v>
      </c>
      <c r="C352" s="224" t="s">
        <v>741</v>
      </c>
      <c r="D352" s="230" t="s">
        <v>144</v>
      </c>
      <c r="E352" s="226">
        <v>45931</v>
      </c>
      <c r="F352" s="227">
        <v>48121</v>
      </c>
      <c r="G352" s="228">
        <v>18287668.010000002</v>
      </c>
      <c r="H352" s="229">
        <f t="shared" si="17"/>
        <v>18287668.010000002</v>
      </c>
      <c r="I352" s="228"/>
      <c r="J352" s="229"/>
      <c r="K352" s="218">
        <f t="shared" si="15"/>
        <v>1828766.8010000002</v>
      </c>
      <c r="L352" s="207"/>
      <c r="N352" s="230">
        <f t="shared" si="16"/>
        <v>0</v>
      </c>
    </row>
    <row r="353" spans="1:14" s="221" customFormat="1" ht="16.5" customHeight="1" x14ac:dyDescent="0.2">
      <c r="A353" s="222" t="s">
        <v>29</v>
      </c>
      <c r="B353" s="223" t="s">
        <v>742</v>
      </c>
      <c r="C353" s="224" t="s">
        <v>743</v>
      </c>
      <c r="D353" s="230" t="s">
        <v>154</v>
      </c>
      <c r="E353" s="226">
        <v>45931</v>
      </c>
      <c r="F353" s="227">
        <v>48121</v>
      </c>
      <c r="G353" s="228">
        <v>6191512.1399999997</v>
      </c>
      <c r="H353" s="229">
        <f t="shared" si="17"/>
        <v>6191512.1399999997</v>
      </c>
      <c r="I353" s="228"/>
      <c r="J353" s="229"/>
      <c r="K353" s="218">
        <f t="shared" si="15"/>
        <v>619151.21400000004</v>
      </c>
      <c r="L353" s="207"/>
      <c r="N353" s="230">
        <f t="shared" si="16"/>
        <v>0</v>
      </c>
    </row>
    <row r="354" spans="1:14" s="221" customFormat="1" ht="16.5" customHeight="1" x14ac:dyDescent="0.2">
      <c r="A354" s="222"/>
      <c r="B354" s="223"/>
      <c r="C354" s="224"/>
      <c r="D354" s="230"/>
      <c r="E354" s="226"/>
      <c r="F354" s="227"/>
      <c r="G354" s="228">
        <v>0</v>
      </c>
      <c r="H354" s="229">
        <f t="shared" si="17"/>
        <v>0</v>
      </c>
      <c r="I354" s="228"/>
      <c r="J354" s="229"/>
      <c r="K354" s="218">
        <f t="shared" si="15"/>
        <v>0</v>
      </c>
      <c r="L354" s="207"/>
      <c r="N354" s="230">
        <f t="shared" si="16"/>
        <v>0</v>
      </c>
    </row>
    <row r="355" spans="1:14" s="221" customFormat="1" ht="16.5" customHeight="1" x14ac:dyDescent="0.2">
      <c r="A355" s="222" t="s">
        <v>29</v>
      </c>
      <c r="B355" s="223" t="s">
        <v>744</v>
      </c>
      <c r="C355" s="224" t="s">
        <v>745</v>
      </c>
      <c r="D355" s="230" t="s">
        <v>154</v>
      </c>
      <c r="E355" s="226">
        <v>45931</v>
      </c>
      <c r="F355" s="227">
        <v>48121</v>
      </c>
      <c r="G355" s="228">
        <v>6914234.4900000002</v>
      </c>
      <c r="H355" s="229">
        <f t="shared" si="17"/>
        <v>6914234.4900000002</v>
      </c>
      <c r="I355" s="228"/>
      <c r="J355" s="229"/>
      <c r="K355" s="218">
        <f t="shared" si="15"/>
        <v>691423.44900000002</v>
      </c>
      <c r="L355" s="207"/>
      <c r="N355" s="230">
        <f t="shared" si="16"/>
        <v>0</v>
      </c>
    </row>
    <row r="356" spans="1:14" s="221" customFormat="1" ht="16.5" customHeight="1" x14ac:dyDescent="0.2">
      <c r="A356" s="222" t="s">
        <v>29</v>
      </c>
      <c r="B356" s="223" t="s">
        <v>746</v>
      </c>
      <c r="C356" s="224" t="s">
        <v>747</v>
      </c>
      <c r="D356" s="230" t="s">
        <v>154</v>
      </c>
      <c r="E356" s="226">
        <v>45931</v>
      </c>
      <c r="F356" s="227">
        <v>48121</v>
      </c>
      <c r="G356" s="228">
        <v>45019044.240000002</v>
      </c>
      <c r="H356" s="229">
        <f t="shared" si="17"/>
        <v>45019044.240000002</v>
      </c>
      <c r="I356" s="228"/>
      <c r="J356" s="229"/>
      <c r="K356" s="218">
        <f t="shared" si="15"/>
        <v>4501904.4240000006</v>
      </c>
      <c r="L356" s="207"/>
      <c r="N356" s="230">
        <f t="shared" si="16"/>
        <v>0</v>
      </c>
    </row>
    <row r="357" spans="1:14" s="221" customFormat="1" ht="16.5" customHeight="1" x14ac:dyDescent="0.2">
      <c r="A357" s="222" t="s">
        <v>29</v>
      </c>
      <c r="B357" s="223" t="s">
        <v>748</v>
      </c>
      <c r="C357" s="224" t="s">
        <v>749</v>
      </c>
      <c r="D357" s="230" t="s">
        <v>154</v>
      </c>
      <c r="E357" s="226">
        <v>45931</v>
      </c>
      <c r="F357" s="227">
        <v>48121</v>
      </c>
      <c r="G357" s="228">
        <v>8777488.4800000004</v>
      </c>
      <c r="H357" s="229">
        <f t="shared" si="17"/>
        <v>8777488.4800000004</v>
      </c>
      <c r="I357" s="228"/>
      <c r="J357" s="229"/>
      <c r="K357" s="218">
        <f t="shared" si="15"/>
        <v>877748.84800000011</v>
      </c>
      <c r="L357" s="207"/>
      <c r="N357" s="230">
        <f t="shared" si="16"/>
        <v>0</v>
      </c>
    </row>
    <row r="358" spans="1:14" s="221" customFormat="1" ht="16.5" customHeight="1" x14ac:dyDescent="0.2">
      <c r="A358" s="222" t="s">
        <v>29</v>
      </c>
      <c r="B358" s="223" t="s">
        <v>750</v>
      </c>
      <c r="C358" s="224" t="s">
        <v>751</v>
      </c>
      <c r="D358" s="230" t="s">
        <v>154</v>
      </c>
      <c r="E358" s="226">
        <v>45931</v>
      </c>
      <c r="F358" s="227">
        <v>48121</v>
      </c>
      <c r="G358" s="228">
        <v>1627928.75</v>
      </c>
      <c r="H358" s="229">
        <f t="shared" si="17"/>
        <v>1627928.75</v>
      </c>
      <c r="I358" s="228"/>
      <c r="J358" s="229"/>
      <c r="K358" s="218">
        <f t="shared" si="15"/>
        <v>162792.875</v>
      </c>
      <c r="L358" s="207"/>
      <c r="N358" s="230">
        <f t="shared" si="16"/>
        <v>0</v>
      </c>
    </row>
    <row r="359" spans="1:14" s="221" customFormat="1" ht="16.5" customHeight="1" x14ac:dyDescent="0.2">
      <c r="A359" s="222" t="s">
        <v>29</v>
      </c>
      <c r="B359" s="223" t="s">
        <v>752</v>
      </c>
      <c r="C359" s="224" t="s">
        <v>753</v>
      </c>
      <c r="D359" s="230" t="s">
        <v>154</v>
      </c>
      <c r="E359" s="226">
        <v>45931</v>
      </c>
      <c r="F359" s="227">
        <v>48121</v>
      </c>
      <c r="G359" s="228">
        <v>16372659.310000001</v>
      </c>
      <c r="H359" s="229">
        <f t="shared" si="17"/>
        <v>16372659.310000001</v>
      </c>
      <c r="I359" s="228"/>
      <c r="J359" s="229"/>
      <c r="K359" s="218">
        <f t="shared" si="15"/>
        <v>1637265.9310000001</v>
      </c>
      <c r="L359" s="207"/>
      <c r="N359" s="230">
        <f t="shared" si="16"/>
        <v>0</v>
      </c>
    </row>
    <row r="360" spans="1:14" s="221" customFormat="1" ht="16.5" customHeight="1" x14ac:dyDescent="0.2">
      <c r="A360" s="222" t="s">
        <v>29</v>
      </c>
      <c r="B360" s="223" t="s">
        <v>754</v>
      </c>
      <c r="C360" s="224" t="s">
        <v>755</v>
      </c>
      <c r="D360" s="230" t="s">
        <v>144</v>
      </c>
      <c r="E360" s="226">
        <v>45931</v>
      </c>
      <c r="F360" s="227">
        <v>48121</v>
      </c>
      <c r="G360" s="228">
        <v>8985892.5500000007</v>
      </c>
      <c r="H360" s="229">
        <f t="shared" si="17"/>
        <v>8985892.5500000007</v>
      </c>
      <c r="I360" s="228"/>
      <c r="J360" s="229"/>
      <c r="K360" s="218">
        <f t="shared" si="15"/>
        <v>898589.25500000012</v>
      </c>
      <c r="L360" s="207"/>
      <c r="N360" s="230">
        <f t="shared" si="16"/>
        <v>0</v>
      </c>
    </row>
    <row r="361" spans="1:14" s="221" customFormat="1" ht="16.5" customHeight="1" x14ac:dyDescent="0.2">
      <c r="A361" s="222" t="s">
        <v>29</v>
      </c>
      <c r="B361" s="223" t="s">
        <v>756</v>
      </c>
      <c r="C361" s="224" t="s">
        <v>757</v>
      </c>
      <c r="D361" s="230" t="s">
        <v>144</v>
      </c>
      <c r="E361" s="226">
        <v>45931</v>
      </c>
      <c r="F361" s="227">
        <v>48121</v>
      </c>
      <c r="G361" s="228">
        <v>3042847.32</v>
      </c>
      <c r="H361" s="229">
        <f t="shared" si="17"/>
        <v>3042847.32</v>
      </c>
      <c r="I361" s="228"/>
      <c r="J361" s="229"/>
      <c r="K361" s="218">
        <f t="shared" si="15"/>
        <v>304284.73200000002</v>
      </c>
      <c r="L361" s="207"/>
      <c r="N361" s="230">
        <f t="shared" si="16"/>
        <v>0</v>
      </c>
    </row>
    <row r="362" spans="1:14" s="221" customFormat="1" ht="16.5" customHeight="1" x14ac:dyDescent="0.2">
      <c r="A362" s="222"/>
      <c r="B362" s="223"/>
      <c r="C362" s="224"/>
      <c r="D362" s="230"/>
      <c r="E362" s="226"/>
      <c r="F362" s="227"/>
      <c r="G362" s="228">
        <v>0</v>
      </c>
      <c r="H362" s="229">
        <f t="shared" si="17"/>
        <v>0</v>
      </c>
      <c r="I362" s="228"/>
      <c r="J362" s="229"/>
      <c r="K362" s="218">
        <f t="shared" si="15"/>
        <v>0</v>
      </c>
      <c r="L362" s="207"/>
      <c r="N362" s="230">
        <f t="shared" si="16"/>
        <v>0</v>
      </c>
    </row>
    <row r="363" spans="1:14" s="221" customFormat="1" ht="16.5" customHeight="1" x14ac:dyDescent="0.2">
      <c r="A363" s="222" t="s">
        <v>29</v>
      </c>
      <c r="B363" s="223" t="s">
        <v>758</v>
      </c>
      <c r="C363" s="224" t="s">
        <v>759</v>
      </c>
      <c r="D363" s="230" t="s">
        <v>154</v>
      </c>
      <c r="E363" s="226">
        <v>45931</v>
      </c>
      <c r="F363" s="227">
        <v>48121</v>
      </c>
      <c r="G363" s="228">
        <v>11672226.4</v>
      </c>
      <c r="H363" s="229">
        <f t="shared" si="17"/>
        <v>11672226.4</v>
      </c>
      <c r="I363" s="228"/>
      <c r="J363" s="229"/>
      <c r="K363" s="218">
        <f t="shared" si="15"/>
        <v>1167222.6400000001</v>
      </c>
      <c r="L363" s="207"/>
      <c r="N363" s="230">
        <f t="shared" si="16"/>
        <v>0</v>
      </c>
    </row>
    <row r="364" spans="1:14" s="221" customFormat="1" ht="16.5" customHeight="1" x14ac:dyDescent="0.2">
      <c r="A364" s="222" t="s">
        <v>29</v>
      </c>
      <c r="B364" s="223" t="s">
        <v>760</v>
      </c>
      <c r="C364" s="224" t="s">
        <v>761</v>
      </c>
      <c r="D364" s="230" t="s">
        <v>144</v>
      </c>
      <c r="E364" s="226">
        <v>45931</v>
      </c>
      <c r="F364" s="227">
        <v>48121</v>
      </c>
      <c r="G364" s="228">
        <v>29697893.82</v>
      </c>
      <c r="H364" s="229">
        <f t="shared" si="17"/>
        <v>29697893.82</v>
      </c>
      <c r="I364" s="228"/>
      <c r="J364" s="229"/>
      <c r="K364" s="218">
        <f t="shared" si="15"/>
        <v>2969789.3820000002</v>
      </c>
      <c r="L364" s="207"/>
      <c r="N364" s="230">
        <f t="shared" si="16"/>
        <v>0</v>
      </c>
    </row>
    <row r="365" spans="1:14" s="221" customFormat="1" ht="16.5" customHeight="1" x14ac:dyDescent="0.2">
      <c r="A365" s="222" t="s">
        <v>29</v>
      </c>
      <c r="B365" s="223" t="s">
        <v>762</v>
      </c>
      <c r="C365" s="224" t="s">
        <v>763</v>
      </c>
      <c r="D365" s="230" t="s">
        <v>154</v>
      </c>
      <c r="E365" s="226">
        <v>45931</v>
      </c>
      <c r="F365" s="227">
        <v>48121</v>
      </c>
      <c r="G365" s="228">
        <v>5225502.83</v>
      </c>
      <c r="H365" s="229">
        <f t="shared" si="17"/>
        <v>5225502.83</v>
      </c>
      <c r="I365" s="228"/>
      <c r="J365" s="229"/>
      <c r="K365" s="218">
        <f t="shared" si="15"/>
        <v>522550.28300000005</v>
      </c>
      <c r="L365" s="207"/>
      <c r="N365" s="230">
        <f t="shared" si="16"/>
        <v>0</v>
      </c>
    </row>
    <row r="366" spans="1:14" s="221" customFormat="1" ht="16.5" customHeight="1" x14ac:dyDescent="0.2">
      <c r="A366" s="222" t="s">
        <v>29</v>
      </c>
      <c r="B366" s="223" t="s">
        <v>764</v>
      </c>
      <c r="C366" s="224" t="s">
        <v>765</v>
      </c>
      <c r="D366" s="230" t="s">
        <v>154</v>
      </c>
      <c r="E366" s="226">
        <v>45931</v>
      </c>
      <c r="F366" s="227">
        <v>48121</v>
      </c>
      <c r="G366" s="228">
        <v>10239819.16</v>
      </c>
      <c r="H366" s="229">
        <f t="shared" si="17"/>
        <v>10239819.16</v>
      </c>
      <c r="I366" s="228"/>
      <c r="J366" s="229"/>
      <c r="K366" s="218">
        <f t="shared" si="15"/>
        <v>1023981.9160000001</v>
      </c>
      <c r="L366" s="207"/>
      <c r="N366" s="230">
        <f t="shared" si="16"/>
        <v>0</v>
      </c>
    </row>
    <row r="367" spans="1:14" s="221" customFormat="1" ht="16.5" customHeight="1" x14ac:dyDescent="0.2">
      <c r="A367" s="222" t="s">
        <v>29</v>
      </c>
      <c r="B367" s="223" t="s">
        <v>766</v>
      </c>
      <c r="C367" s="224" t="s">
        <v>767</v>
      </c>
      <c r="D367" s="230" t="s">
        <v>144</v>
      </c>
      <c r="E367" s="226">
        <v>45931</v>
      </c>
      <c r="F367" s="227">
        <v>48121</v>
      </c>
      <c r="G367" s="228">
        <v>18274013.16</v>
      </c>
      <c r="H367" s="229">
        <f t="shared" si="17"/>
        <v>18274013.16</v>
      </c>
      <c r="I367" s="228"/>
      <c r="J367" s="229"/>
      <c r="K367" s="218">
        <f t="shared" si="15"/>
        <v>1827401.3160000001</v>
      </c>
      <c r="L367" s="207"/>
      <c r="N367" s="230">
        <f t="shared" si="16"/>
        <v>0</v>
      </c>
    </row>
    <row r="368" spans="1:14" s="221" customFormat="1" ht="16.5" customHeight="1" x14ac:dyDescent="0.2">
      <c r="A368" s="222" t="s">
        <v>29</v>
      </c>
      <c r="B368" s="223" t="s">
        <v>768</v>
      </c>
      <c r="C368" s="224" t="s">
        <v>769</v>
      </c>
      <c r="D368" s="230" t="s">
        <v>144</v>
      </c>
      <c r="E368" s="226">
        <v>45931</v>
      </c>
      <c r="F368" s="227">
        <v>48121</v>
      </c>
      <c r="G368" s="228">
        <v>19996298.73</v>
      </c>
      <c r="H368" s="229">
        <f t="shared" si="17"/>
        <v>19996298.73</v>
      </c>
      <c r="I368" s="228"/>
      <c r="J368" s="229"/>
      <c r="K368" s="218">
        <f t="shared" si="15"/>
        <v>1999629.8730000001</v>
      </c>
      <c r="L368" s="207"/>
      <c r="N368" s="230">
        <f t="shared" si="16"/>
        <v>0</v>
      </c>
    </row>
    <row r="369" spans="1:14" s="221" customFormat="1" ht="16.5" customHeight="1" x14ac:dyDescent="0.2">
      <c r="A369" s="222"/>
      <c r="B369" s="223"/>
      <c r="C369" s="224"/>
      <c r="D369" s="230"/>
      <c r="E369" s="226"/>
      <c r="F369" s="227"/>
      <c r="G369" s="228">
        <v>0</v>
      </c>
      <c r="H369" s="229">
        <f t="shared" si="17"/>
        <v>0</v>
      </c>
      <c r="I369" s="228"/>
      <c r="J369" s="229"/>
      <c r="K369" s="218">
        <f t="shared" si="15"/>
        <v>0</v>
      </c>
      <c r="L369" s="207"/>
      <c r="N369" s="230">
        <f t="shared" si="16"/>
        <v>0</v>
      </c>
    </row>
    <row r="370" spans="1:14" s="221" customFormat="1" ht="16.5" customHeight="1" x14ac:dyDescent="0.2">
      <c r="A370" s="222" t="s">
        <v>29</v>
      </c>
      <c r="B370" s="223" t="s">
        <v>770</v>
      </c>
      <c r="C370" s="224" t="s">
        <v>771</v>
      </c>
      <c r="D370" s="230" t="s">
        <v>154</v>
      </c>
      <c r="E370" s="226">
        <v>46661</v>
      </c>
      <c r="F370" s="227">
        <v>48121</v>
      </c>
      <c r="G370" s="228">
        <v>1940899.9</v>
      </c>
      <c r="H370" s="229">
        <f t="shared" si="17"/>
        <v>1940899.9</v>
      </c>
      <c r="I370" s="228"/>
      <c r="J370" s="229"/>
      <c r="K370" s="218">
        <f t="shared" si="15"/>
        <v>194089.99</v>
      </c>
      <c r="L370" s="207"/>
      <c r="N370" s="230">
        <f t="shared" si="16"/>
        <v>0</v>
      </c>
    </row>
    <row r="371" spans="1:14" s="221" customFormat="1" ht="16.5" customHeight="1" x14ac:dyDescent="0.2">
      <c r="A371" s="222" t="s">
        <v>29</v>
      </c>
      <c r="B371" s="223" t="s">
        <v>772</v>
      </c>
      <c r="C371" s="224" t="s">
        <v>773</v>
      </c>
      <c r="D371" s="230" t="s">
        <v>144</v>
      </c>
      <c r="E371" s="226">
        <v>46661</v>
      </c>
      <c r="F371" s="227">
        <v>48121</v>
      </c>
      <c r="G371" s="228">
        <v>7971064.3600000003</v>
      </c>
      <c r="H371" s="229">
        <f t="shared" si="17"/>
        <v>7971064.3600000003</v>
      </c>
      <c r="I371" s="228"/>
      <c r="J371" s="229"/>
      <c r="K371" s="218">
        <f t="shared" si="15"/>
        <v>797106.4360000001</v>
      </c>
      <c r="L371" s="207"/>
      <c r="N371" s="230">
        <f t="shared" si="16"/>
        <v>0</v>
      </c>
    </row>
    <row r="372" spans="1:14" s="221" customFormat="1" ht="16.5" customHeight="1" x14ac:dyDescent="0.2">
      <c r="A372" s="222" t="s">
        <v>29</v>
      </c>
      <c r="B372" s="223" t="s">
        <v>774</v>
      </c>
      <c r="C372" s="224" t="s">
        <v>775</v>
      </c>
      <c r="D372" s="230" t="s">
        <v>144</v>
      </c>
      <c r="E372" s="226">
        <v>46661</v>
      </c>
      <c r="F372" s="227">
        <v>48121</v>
      </c>
      <c r="G372" s="228">
        <v>300466.23</v>
      </c>
      <c r="H372" s="229">
        <f t="shared" si="17"/>
        <v>300466.23</v>
      </c>
      <c r="I372" s="228"/>
      <c r="J372" s="229"/>
      <c r="K372" s="218">
        <f t="shared" si="15"/>
        <v>30046.623</v>
      </c>
      <c r="L372" s="207"/>
      <c r="N372" s="230">
        <f t="shared" si="16"/>
        <v>0</v>
      </c>
    </row>
    <row r="373" spans="1:14" s="221" customFormat="1" ht="16.5" customHeight="1" x14ac:dyDescent="0.2">
      <c r="A373" s="222" t="s">
        <v>29</v>
      </c>
      <c r="B373" s="223" t="s">
        <v>776</v>
      </c>
      <c r="C373" s="224" t="s">
        <v>777</v>
      </c>
      <c r="D373" s="230" t="s">
        <v>154</v>
      </c>
      <c r="E373" s="226">
        <v>46661</v>
      </c>
      <c r="F373" s="227">
        <v>48121</v>
      </c>
      <c r="G373" s="228">
        <v>2680142.2200000002</v>
      </c>
      <c r="H373" s="229">
        <f t="shared" si="17"/>
        <v>2680142.2200000002</v>
      </c>
      <c r="I373" s="228"/>
      <c r="J373" s="229"/>
      <c r="K373" s="218">
        <f t="shared" si="15"/>
        <v>268014.22200000001</v>
      </c>
      <c r="L373" s="207"/>
      <c r="N373" s="230">
        <f t="shared" si="16"/>
        <v>0</v>
      </c>
    </row>
    <row r="374" spans="1:14" s="221" customFormat="1" ht="16.5" customHeight="1" x14ac:dyDescent="0.2">
      <c r="A374" s="222" t="s">
        <v>29</v>
      </c>
      <c r="B374" s="223" t="s">
        <v>778</v>
      </c>
      <c r="C374" s="224" t="s">
        <v>779</v>
      </c>
      <c r="D374" s="230" t="s">
        <v>144</v>
      </c>
      <c r="E374" s="226">
        <v>46661</v>
      </c>
      <c r="F374" s="227">
        <v>48121</v>
      </c>
      <c r="G374" s="228">
        <v>2590976.94</v>
      </c>
      <c r="H374" s="229">
        <f t="shared" si="17"/>
        <v>2590976.94</v>
      </c>
      <c r="I374" s="228"/>
      <c r="J374" s="229"/>
      <c r="K374" s="218">
        <f t="shared" si="15"/>
        <v>259097.69400000002</v>
      </c>
      <c r="L374" s="207"/>
      <c r="N374" s="230">
        <f t="shared" si="16"/>
        <v>0</v>
      </c>
    </row>
    <row r="375" spans="1:14" s="221" customFormat="1" ht="16.5" customHeight="1" x14ac:dyDescent="0.2">
      <c r="A375" s="222"/>
      <c r="B375" s="223"/>
      <c r="C375" s="224"/>
      <c r="D375" s="230"/>
      <c r="E375" s="226"/>
      <c r="F375" s="227"/>
      <c r="G375" s="228">
        <v>0</v>
      </c>
      <c r="H375" s="229">
        <f t="shared" si="17"/>
        <v>0</v>
      </c>
      <c r="I375" s="228"/>
      <c r="J375" s="229"/>
      <c r="K375" s="218">
        <f t="shared" si="15"/>
        <v>0</v>
      </c>
      <c r="L375" s="207"/>
      <c r="N375" s="230">
        <f t="shared" si="16"/>
        <v>0</v>
      </c>
    </row>
    <row r="376" spans="1:14" s="221" customFormat="1" ht="16.5" customHeight="1" x14ac:dyDescent="0.2">
      <c r="A376" s="222" t="s">
        <v>29</v>
      </c>
      <c r="B376" s="223" t="s">
        <v>780</v>
      </c>
      <c r="C376" s="224" t="s">
        <v>781</v>
      </c>
      <c r="D376" s="230" t="s">
        <v>154</v>
      </c>
      <c r="E376" s="226">
        <v>45931</v>
      </c>
      <c r="F376" s="227">
        <v>48121</v>
      </c>
      <c r="G376" s="228">
        <v>2450587.2599999998</v>
      </c>
      <c r="H376" s="229">
        <f t="shared" si="17"/>
        <v>2450587.2599999998</v>
      </c>
      <c r="I376" s="228"/>
      <c r="J376" s="229"/>
      <c r="K376" s="218">
        <f t="shared" si="15"/>
        <v>245058.726</v>
      </c>
      <c r="L376" s="207"/>
      <c r="N376" s="230">
        <f t="shared" si="16"/>
        <v>0</v>
      </c>
    </row>
    <row r="377" spans="1:14" s="221" customFormat="1" ht="16.5" customHeight="1" x14ac:dyDescent="0.2">
      <c r="A377" s="222" t="s">
        <v>29</v>
      </c>
      <c r="B377" s="223" t="s">
        <v>782</v>
      </c>
      <c r="C377" s="224" t="s">
        <v>783</v>
      </c>
      <c r="D377" s="230" t="s">
        <v>144</v>
      </c>
      <c r="E377" s="226">
        <v>45931</v>
      </c>
      <c r="F377" s="227">
        <v>48121</v>
      </c>
      <c r="G377" s="228">
        <v>15508339.68</v>
      </c>
      <c r="H377" s="229">
        <f t="shared" si="17"/>
        <v>15508339.68</v>
      </c>
      <c r="I377" s="228"/>
      <c r="J377" s="229"/>
      <c r="K377" s="218">
        <f t="shared" si="15"/>
        <v>1550833.9680000001</v>
      </c>
      <c r="L377" s="207"/>
      <c r="N377" s="230">
        <f t="shared" si="16"/>
        <v>0</v>
      </c>
    </row>
    <row r="378" spans="1:14" s="221" customFormat="1" ht="16.5" customHeight="1" x14ac:dyDescent="0.2">
      <c r="A378" s="222" t="s">
        <v>29</v>
      </c>
      <c r="B378" s="223" t="s">
        <v>784</v>
      </c>
      <c r="C378" s="224" t="s">
        <v>785</v>
      </c>
      <c r="D378" s="230" t="s">
        <v>144</v>
      </c>
      <c r="E378" s="226">
        <v>45931</v>
      </c>
      <c r="F378" s="227">
        <v>48121</v>
      </c>
      <c r="G378" s="228">
        <v>14050694.82</v>
      </c>
      <c r="H378" s="229">
        <f t="shared" si="17"/>
        <v>14050694.82</v>
      </c>
      <c r="I378" s="228"/>
      <c r="J378" s="229"/>
      <c r="K378" s="218">
        <f t="shared" si="15"/>
        <v>1405069.4820000001</v>
      </c>
      <c r="L378" s="207"/>
      <c r="N378" s="230">
        <f t="shared" si="16"/>
        <v>0</v>
      </c>
    </row>
    <row r="379" spans="1:14" s="221" customFormat="1" ht="16.5" customHeight="1" x14ac:dyDescent="0.2">
      <c r="A379" s="222" t="s">
        <v>29</v>
      </c>
      <c r="B379" s="223" t="s">
        <v>786</v>
      </c>
      <c r="C379" s="224" t="s">
        <v>787</v>
      </c>
      <c r="D379" s="230" t="s">
        <v>154</v>
      </c>
      <c r="E379" s="226">
        <v>45931</v>
      </c>
      <c r="F379" s="227">
        <v>48121</v>
      </c>
      <c r="G379" s="228">
        <v>127347632.2</v>
      </c>
      <c r="H379" s="229">
        <f t="shared" si="17"/>
        <v>127347632.2</v>
      </c>
      <c r="I379" s="228"/>
      <c r="J379" s="229"/>
      <c r="K379" s="218">
        <f t="shared" si="15"/>
        <v>12734763.220000001</v>
      </c>
      <c r="L379" s="207"/>
      <c r="N379" s="230">
        <f t="shared" si="16"/>
        <v>0</v>
      </c>
    </row>
    <row r="380" spans="1:14" s="221" customFormat="1" ht="16.5" customHeight="1" x14ac:dyDescent="0.2">
      <c r="A380" s="222" t="s">
        <v>29</v>
      </c>
      <c r="B380" s="223" t="s">
        <v>788</v>
      </c>
      <c r="C380" s="224" t="s">
        <v>789</v>
      </c>
      <c r="D380" s="230" t="s">
        <v>154</v>
      </c>
      <c r="E380" s="226">
        <v>45931</v>
      </c>
      <c r="F380" s="227">
        <v>48121</v>
      </c>
      <c r="G380" s="228">
        <v>40010200.369999997</v>
      </c>
      <c r="H380" s="229">
        <f t="shared" si="17"/>
        <v>40010200.369999997</v>
      </c>
      <c r="I380" s="228"/>
      <c r="J380" s="229"/>
      <c r="K380" s="218">
        <f t="shared" si="15"/>
        <v>4001020.037</v>
      </c>
      <c r="L380" s="207"/>
      <c r="N380" s="230">
        <f t="shared" si="16"/>
        <v>0</v>
      </c>
    </row>
    <row r="381" spans="1:14" s="221" customFormat="1" ht="16.5" customHeight="1" x14ac:dyDescent="0.2">
      <c r="A381" s="222" t="s">
        <v>29</v>
      </c>
      <c r="B381" s="223" t="s">
        <v>790</v>
      </c>
      <c r="C381" s="224" t="s">
        <v>791</v>
      </c>
      <c r="D381" s="230" t="s">
        <v>154</v>
      </c>
      <c r="E381" s="226">
        <v>45931</v>
      </c>
      <c r="F381" s="227">
        <v>48121</v>
      </c>
      <c r="G381" s="228">
        <v>1260767.93</v>
      </c>
      <c r="H381" s="229">
        <f t="shared" si="17"/>
        <v>1260767.93</v>
      </c>
      <c r="I381" s="228"/>
      <c r="J381" s="229"/>
      <c r="K381" s="218">
        <f t="shared" si="15"/>
        <v>126076.79300000001</v>
      </c>
      <c r="L381" s="207"/>
      <c r="N381" s="230">
        <f t="shared" si="16"/>
        <v>0</v>
      </c>
    </row>
    <row r="382" spans="1:14" s="221" customFormat="1" ht="16.5" customHeight="1" x14ac:dyDescent="0.2">
      <c r="A382" s="222"/>
      <c r="B382" s="223"/>
      <c r="C382" s="224"/>
      <c r="D382" s="230"/>
      <c r="E382" s="226"/>
      <c r="F382" s="227"/>
      <c r="G382" s="228">
        <v>0</v>
      </c>
      <c r="H382" s="229">
        <f t="shared" si="17"/>
        <v>0</v>
      </c>
      <c r="I382" s="228"/>
      <c r="J382" s="229"/>
      <c r="K382" s="218">
        <f t="shared" si="15"/>
        <v>0</v>
      </c>
      <c r="L382" s="207"/>
      <c r="N382" s="230">
        <f t="shared" si="16"/>
        <v>0</v>
      </c>
    </row>
    <row r="383" spans="1:14" s="221" customFormat="1" ht="16.5" customHeight="1" x14ac:dyDescent="0.2">
      <c r="A383" s="222" t="s">
        <v>29</v>
      </c>
      <c r="B383" s="223" t="s">
        <v>792</v>
      </c>
      <c r="C383" s="224" t="s">
        <v>793</v>
      </c>
      <c r="D383" s="230" t="s">
        <v>154</v>
      </c>
      <c r="E383" s="226">
        <v>46661</v>
      </c>
      <c r="F383" s="227">
        <v>48121</v>
      </c>
      <c r="G383" s="228">
        <v>7279577.2999999998</v>
      </c>
      <c r="H383" s="229">
        <f t="shared" si="17"/>
        <v>7279577.2999999998</v>
      </c>
      <c r="I383" s="228"/>
      <c r="J383" s="229"/>
      <c r="K383" s="218">
        <f t="shared" si="15"/>
        <v>727957.73</v>
      </c>
      <c r="L383" s="207"/>
      <c r="N383" s="230">
        <f t="shared" si="16"/>
        <v>0</v>
      </c>
    </row>
    <row r="384" spans="1:14" s="221" customFormat="1" ht="16.5" customHeight="1" x14ac:dyDescent="0.2">
      <c r="A384" s="222" t="s">
        <v>29</v>
      </c>
      <c r="B384" s="223" t="s">
        <v>794</v>
      </c>
      <c r="C384" s="224" t="s">
        <v>795</v>
      </c>
      <c r="D384" s="230" t="s">
        <v>154</v>
      </c>
      <c r="E384" s="226">
        <v>46661</v>
      </c>
      <c r="F384" s="227">
        <v>48121</v>
      </c>
      <c r="G384" s="228">
        <v>1242589</v>
      </c>
      <c r="H384" s="229">
        <f t="shared" si="17"/>
        <v>1242589</v>
      </c>
      <c r="I384" s="228"/>
      <c r="J384" s="229"/>
      <c r="K384" s="218">
        <f t="shared" si="15"/>
        <v>124258.90000000001</v>
      </c>
      <c r="L384" s="207"/>
      <c r="N384" s="230">
        <f t="shared" si="16"/>
        <v>0</v>
      </c>
    </row>
    <row r="385" spans="1:14" s="221" customFormat="1" ht="16.5" customHeight="1" x14ac:dyDescent="0.2">
      <c r="A385" s="222" t="s">
        <v>29</v>
      </c>
      <c r="B385" s="223" t="s">
        <v>796</v>
      </c>
      <c r="C385" s="224" t="s">
        <v>797</v>
      </c>
      <c r="D385" s="230" t="s">
        <v>154</v>
      </c>
      <c r="E385" s="226">
        <v>46661</v>
      </c>
      <c r="F385" s="227">
        <v>48121</v>
      </c>
      <c r="G385" s="228">
        <v>43128166.350000001</v>
      </c>
      <c r="H385" s="229">
        <f t="shared" si="17"/>
        <v>43128166.350000001</v>
      </c>
      <c r="I385" s="228"/>
      <c r="J385" s="229"/>
      <c r="K385" s="218">
        <f t="shared" si="15"/>
        <v>4312816.6350000007</v>
      </c>
      <c r="L385" s="207"/>
      <c r="N385" s="230">
        <f t="shared" si="16"/>
        <v>0</v>
      </c>
    </row>
    <row r="386" spans="1:14" s="221" customFormat="1" ht="16.5" customHeight="1" x14ac:dyDescent="0.2">
      <c r="A386" s="222" t="s">
        <v>29</v>
      </c>
      <c r="B386" s="223" t="s">
        <v>798</v>
      </c>
      <c r="C386" s="224" t="s">
        <v>799</v>
      </c>
      <c r="D386" s="230" t="s">
        <v>154</v>
      </c>
      <c r="E386" s="226">
        <v>46661</v>
      </c>
      <c r="F386" s="227">
        <v>48121</v>
      </c>
      <c r="G386" s="228">
        <v>51241621.43</v>
      </c>
      <c r="H386" s="229">
        <f t="shared" si="17"/>
        <v>51241621.43</v>
      </c>
      <c r="I386" s="228"/>
      <c r="J386" s="229"/>
      <c r="K386" s="218">
        <f t="shared" si="15"/>
        <v>5124162.1430000002</v>
      </c>
      <c r="L386" s="207"/>
      <c r="N386" s="230">
        <f t="shared" si="16"/>
        <v>0</v>
      </c>
    </row>
    <row r="387" spans="1:14" s="221" customFormat="1" ht="16.5" customHeight="1" x14ac:dyDescent="0.2">
      <c r="A387" s="222" t="s">
        <v>29</v>
      </c>
      <c r="B387" s="223" t="s">
        <v>800</v>
      </c>
      <c r="C387" s="224" t="s">
        <v>801</v>
      </c>
      <c r="D387" s="230" t="s">
        <v>154</v>
      </c>
      <c r="E387" s="226">
        <v>46661</v>
      </c>
      <c r="F387" s="227">
        <v>48121</v>
      </c>
      <c r="G387" s="228">
        <v>4212952.1500000004</v>
      </c>
      <c r="H387" s="229">
        <f t="shared" si="17"/>
        <v>4212952.1500000004</v>
      </c>
      <c r="I387" s="228"/>
      <c r="J387" s="229"/>
      <c r="K387" s="218">
        <f t="shared" si="15"/>
        <v>421295.21500000008</v>
      </c>
      <c r="L387" s="207"/>
      <c r="N387" s="230">
        <f t="shared" si="16"/>
        <v>0</v>
      </c>
    </row>
    <row r="388" spans="1:14" s="221" customFormat="1" ht="16.5" customHeight="1" x14ac:dyDescent="0.2">
      <c r="A388" s="222" t="s">
        <v>29</v>
      </c>
      <c r="B388" s="223" t="s">
        <v>802</v>
      </c>
      <c r="C388" s="224" t="s">
        <v>803</v>
      </c>
      <c r="D388" s="230" t="s">
        <v>144</v>
      </c>
      <c r="E388" s="226">
        <v>46661</v>
      </c>
      <c r="F388" s="227">
        <v>48121</v>
      </c>
      <c r="G388" s="228">
        <v>2928560.82</v>
      </c>
      <c r="H388" s="229">
        <f t="shared" si="17"/>
        <v>2928560.82</v>
      </c>
      <c r="I388" s="228"/>
      <c r="J388" s="229"/>
      <c r="K388" s="218">
        <f t="shared" si="15"/>
        <v>292856.08199999999</v>
      </c>
      <c r="L388" s="207"/>
      <c r="N388" s="230">
        <f t="shared" si="16"/>
        <v>0</v>
      </c>
    </row>
    <row r="389" spans="1:14" s="221" customFormat="1" ht="16.5" customHeight="1" x14ac:dyDescent="0.2">
      <c r="A389" s="222" t="s">
        <v>29</v>
      </c>
      <c r="B389" s="223" t="s">
        <v>804</v>
      </c>
      <c r="C389" s="224" t="s">
        <v>805</v>
      </c>
      <c r="D389" s="230" t="s">
        <v>144</v>
      </c>
      <c r="E389" s="226">
        <v>46661</v>
      </c>
      <c r="F389" s="227">
        <v>48121</v>
      </c>
      <c r="G389" s="228">
        <v>23077984.059999999</v>
      </c>
      <c r="H389" s="229">
        <f t="shared" si="17"/>
        <v>23077984.059999999</v>
      </c>
      <c r="I389" s="228"/>
      <c r="J389" s="229"/>
      <c r="K389" s="218">
        <f t="shared" si="15"/>
        <v>2307798.406</v>
      </c>
      <c r="L389" s="207"/>
      <c r="N389" s="230">
        <f t="shared" si="16"/>
        <v>0</v>
      </c>
    </row>
    <row r="390" spans="1:14" s="221" customFormat="1" ht="16.5" customHeight="1" x14ac:dyDescent="0.2">
      <c r="A390" s="222" t="s">
        <v>29</v>
      </c>
      <c r="B390" s="223" t="s">
        <v>806</v>
      </c>
      <c r="C390" s="224" t="s">
        <v>807</v>
      </c>
      <c r="D390" s="230" t="s">
        <v>154</v>
      </c>
      <c r="E390" s="226">
        <v>46661</v>
      </c>
      <c r="F390" s="227">
        <v>48121</v>
      </c>
      <c r="G390" s="228">
        <v>23395383.399999999</v>
      </c>
      <c r="H390" s="229">
        <f t="shared" si="17"/>
        <v>23395383.399999999</v>
      </c>
      <c r="I390" s="228"/>
      <c r="J390" s="229"/>
      <c r="K390" s="218">
        <f t="shared" si="15"/>
        <v>2339538.34</v>
      </c>
      <c r="L390" s="207"/>
      <c r="N390" s="230">
        <f t="shared" si="16"/>
        <v>0</v>
      </c>
    </row>
    <row r="391" spans="1:14" s="221" customFormat="1" ht="16.5" customHeight="1" x14ac:dyDescent="0.2">
      <c r="A391" s="222" t="s">
        <v>29</v>
      </c>
      <c r="B391" s="223" t="s">
        <v>808</v>
      </c>
      <c r="C391" s="224" t="s">
        <v>809</v>
      </c>
      <c r="D391" s="230" t="s">
        <v>154</v>
      </c>
      <c r="E391" s="226">
        <v>46661</v>
      </c>
      <c r="F391" s="227">
        <v>48121</v>
      </c>
      <c r="G391" s="228">
        <v>3225290.4</v>
      </c>
      <c r="H391" s="229">
        <f t="shared" si="17"/>
        <v>3225290.4</v>
      </c>
      <c r="I391" s="228"/>
      <c r="J391" s="229"/>
      <c r="K391" s="218">
        <f t="shared" si="15"/>
        <v>322529.04000000004</v>
      </c>
      <c r="L391" s="207"/>
      <c r="N391" s="230">
        <f t="shared" si="16"/>
        <v>0</v>
      </c>
    </row>
    <row r="392" spans="1:14" s="221" customFormat="1" ht="16.5" customHeight="1" x14ac:dyDescent="0.2">
      <c r="A392" s="222" t="s">
        <v>29</v>
      </c>
      <c r="B392" s="223" t="s">
        <v>810</v>
      </c>
      <c r="C392" s="224" t="s">
        <v>811</v>
      </c>
      <c r="D392" s="230" t="s">
        <v>154</v>
      </c>
      <c r="E392" s="226">
        <v>46661</v>
      </c>
      <c r="F392" s="227">
        <v>48121</v>
      </c>
      <c r="G392" s="228">
        <v>59724119.140000001</v>
      </c>
      <c r="H392" s="229">
        <f t="shared" si="17"/>
        <v>59724119.140000001</v>
      </c>
      <c r="I392" s="228"/>
      <c r="J392" s="229"/>
      <c r="K392" s="218">
        <f t="shared" si="15"/>
        <v>5972411.9140000008</v>
      </c>
      <c r="L392" s="207"/>
      <c r="N392" s="230">
        <f t="shared" si="16"/>
        <v>0</v>
      </c>
    </row>
    <row r="393" spans="1:14" s="221" customFormat="1" ht="16.5" customHeight="1" x14ac:dyDescent="0.2">
      <c r="A393" s="222" t="s">
        <v>29</v>
      </c>
      <c r="B393" s="223" t="s">
        <v>812</v>
      </c>
      <c r="C393" s="224" t="s">
        <v>813</v>
      </c>
      <c r="D393" s="230" t="s">
        <v>154</v>
      </c>
      <c r="E393" s="226">
        <v>46661</v>
      </c>
      <c r="F393" s="227">
        <v>48121</v>
      </c>
      <c r="G393" s="228">
        <v>21983055.239999998</v>
      </c>
      <c r="H393" s="229">
        <f t="shared" si="17"/>
        <v>21983055.239999998</v>
      </c>
      <c r="I393" s="228"/>
      <c r="J393" s="229"/>
      <c r="K393" s="218">
        <f t="shared" si="15"/>
        <v>2198305.5239999997</v>
      </c>
      <c r="L393" s="207"/>
      <c r="N393" s="230">
        <f t="shared" si="16"/>
        <v>0</v>
      </c>
    </row>
    <row r="394" spans="1:14" s="221" customFormat="1" ht="16.5" customHeight="1" x14ac:dyDescent="0.2">
      <c r="A394" s="222" t="s">
        <v>29</v>
      </c>
      <c r="B394" s="223" t="s">
        <v>814</v>
      </c>
      <c r="C394" s="224" t="s">
        <v>815</v>
      </c>
      <c r="D394" s="230" t="s">
        <v>144</v>
      </c>
      <c r="E394" s="226">
        <v>46661</v>
      </c>
      <c r="F394" s="227">
        <v>48121</v>
      </c>
      <c r="G394" s="228">
        <v>78593226.519999996</v>
      </c>
      <c r="H394" s="229">
        <f t="shared" si="17"/>
        <v>78593226.519999996</v>
      </c>
      <c r="I394" s="228"/>
      <c r="J394" s="229"/>
      <c r="K394" s="218">
        <f t="shared" si="15"/>
        <v>7859322.6519999998</v>
      </c>
      <c r="L394" s="207"/>
      <c r="N394" s="230">
        <f t="shared" si="16"/>
        <v>0</v>
      </c>
    </row>
    <row r="395" spans="1:14" s="221" customFormat="1" ht="16.5" customHeight="1" x14ac:dyDescent="0.2">
      <c r="A395" s="222"/>
      <c r="B395" s="223"/>
      <c r="C395" s="224"/>
      <c r="D395" s="230"/>
      <c r="E395" s="226"/>
      <c r="F395" s="227"/>
      <c r="G395" s="228">
        <v>0</v>
      </c>
      <c r="H395" s="229">
        <f t="shared" si="17"/>
        <v>0</v>
      </c>
      <c r="I395" s="228"/>
      <c r="J395" s="229"/>
      <c r="K395" s="218">
        <f t="shared" si="15"/>
        <v>0</v>
      </c>
      <c r="L395" s="207"/>
      <c r="N395" s="230">
        <f t="shared" si="16"/>
        <v>0</v>
      </c>
    </row>
    <row r="396" spans="1:14" s="221" customFormat="1" ht="16.5" customHeight="1" x14ac:dyDescent="0.2">
      <c r="A396" s="222"/>
      <c r="B396" s="223"/>
      <c r="C396" s="224" t="s">
        <v>816</v>
      </c>
      <c r="D396" s="230"/>
      <c r="E396" s="226"/>
      <c r="F396" s="227"/>
      <c r="G396" s="228">
        <v>0</v>
      </c>
      <c r="H396" s="229">
        <f t="shared" si="17"/>
        <v>0</v>
      </c>
      <c r="I396" s="228"/>
      <c r="J396" s="229"/>
      <c r="K396" s="218">
        <f t="shared" si="15"/>
        <v>0</v>
      </c>
      <c r="L396" s="207"/>
      <c r="N396" s="230">
        <f t="shared" si="16"/>
        <v>0</v>
      </c>
    </row>
    <row r="397" spans="1:14" s="221" customFormat="1" ht="16.5" customHeight="1" x14ac:dyDescent="0.2">
      <c r="A397" s="222" t="s">
        <v>817</v>
      </c>
      <c r="B397" s="223" t="s">
        <v>818</v>
      </c>
      <c r="C397" s="224" t="s">
        <v>819</v>
      </c>
      <c r="D397" s="230" t="s">
        <v>144</v>
      </c>
      <c r="E397" s="226">
        <v>47392</v>
      </c>
      <c r="F397" s="227">
        <v>48121</v>
      </c>
      <c r="G397" s="228">
        <v>188553557.09</v>
      </c>
      <c r="H397" s="229">
        <f t="shared" si="17"/>
        <v>188553557.09</v>
      </c>
      <c r="I397" s="228"/>
      <c r="J397" s="229"/>
      <c r="K397" s="218">
        <f t="shared" ref="K397:K460" si="18">G397*$K$6</f>
        <v>18855355.709000003</v>
      </c>
      <c r="L397" s="207"/>
      <c r="N397" s="230">
        <f t="shared" si="16"/>
        <v>0</v>
      </c>
    </row>
    <row r="398" spans="1:14" s="221" customFormat="1" ht="16.5" customHeight="1" x14ac:dyDescent="0.2">
      <c r="A398" s="222" t="s">
        <v>817</v>
      </c>
      <c r="B398" s="223" t="s">
        <v>820</v>
      </c>
      <c r="C398" s="224" t="s">
        <v>821</v>
      </c>
      <c r="D398" s="230" t="s">
        <v>144</v>
      </c>
      <c r="E398" s="226">
        <v>47392</v>
      </c>
      <c r="F398" s="227">
        <v>48121</v>
      </c>
      <c r="G398" s="228">
        <v>133324937.44</v>
      </c>
      <c r="H398" s="229">
        <f t="shared" si="17"/>
        <v>133324937.44</v>
      </c>
      <c r="I398" s="228"/>
      <c r="J398" s="229"/>
      <c r="K398" s="218">
        <f t="shared" si="18"/>
        <v>13332493.744000001</v>
      </c>
      <c r="L398" s="207"/>
      <c r="N398" s="230">
        <f t="shared" ref="N398:N461" si="19">IF(D398="SŽDC",0,IF(D398="Ostatní",0,IF(D398="",0,1)))</f>
        <v>0</v>
      </c>
    </row>
    <row r="399" spans="1:14" s="221" customFormat="1" ht="16.5" customHeight="1" x14ac:dyDescent="0.2">
      <c r="A399" s="222" t="s">
        <v>817</v>
      </c>
      <c r="B399" s="223" t="s">
        <v>822</v>
      </c>
      <c r="C399" s="224" t="s">
        <v>823</v>
      </c>
      <c r="D399" s="230" t="s">
        <v>144</v>
      </c>
      <c r="E399" s="226">
        <v>47392</v>
      </c>
      <c r="F399" s="227">
        <v>48121</v>
      </c>
      <c r="G399" s="228">
        <v>54118001.899999999</v>
      </c>
      <c r="H399" s="229">
        <f t="shared" si="17"/>
        <v>54118001.899999999</v>
      </c>
      <c r="I399" s="228"/>
      <c r="J399" s="229"/>
      <c r="K399" s="218">
        <f t="shared" si="18"/>
        <v>5411800.1900000004</v>
      </c>
      <c r="L399" s="207"/>
      <c r="N399" s="230">
        <f t="shared" si="19"/>
        <v>0</v>
      </c>
    </row>
    <row r="400" spans="1:14" s="221" customFormat="1" ht="16.5" customHeight="1" x14ac:dyDescent="0.2">
      <c r="A400" s="222" t="s">
        <v>817</v>
      </c>
      <c r="B400" s="223" t="s">
        <v>824</v>
      </c>
      <c r="C400" s="224" t="s">
        <v>825</v>
      </c>
      <c r="D400" s="230" t="s">
        <v>144</v>
      </c>
      <c r="E400" s="226">
        <v>47392</v>
      </c>
      <c r="F400" s="227">
        <v>48121</v>
      </c>
      <c r="G400" s="228">
        <v>103939235.05</v>
      </c>
      <c r="H400" s="229">
        <f t="shared" ref="H400:H463" si="20">G400</f>
        <v>103939235.05</v>
      </c>
      <c r="I400" s="228"/>
      <c r="J400" s="229"/>
      <c r="K400" s="218">
        <f t="shared" si="18"/>
        <v>10393923.505000001</v>
      </c>
      <c r="L400" s="207"/>
      <c r="N400" s="230">
        <f t="shared" si="19"/>
        <v>0</v>
      </c>
    </row>
    <row r="401" spans="1:14" s="221" customFormat="1" ht="16.5" customHeight="1" x14ac:dyDescent="0.2">
      <c r="A401" s="222" t="s">
        <v>817</v>
      </c>
      <c r="B401" s="223" t="s">
        <v>826</v>
      </c>
      <c r="C401" s="224" t="s">
        <v>827</v>
      </c>
      <c r="D401" s="230" t="s">
        <v>144</v>
      </c>
      <c r="E401" s="226">
        <v>47392</v>
      </c>
      <c r="F401" s="227">
        <v>48121</v>
      </c>
      <c r="G401" s="228">
        <v>98027983.870000005</v>
      </c>
      <c r="H401" s="229">
        <f t="shared" si="20"/>
        <v>98027983.870000005</v>
      </c>
      <c r="I401" s="228"/>
      <c r="J401" s="229"/>
      <c r="K401" s="218">
        <f t="shared" si="18"/>
        <v>9802798.3870000001</v>
      </c>
      <c r="L401" s="207"/>
      <c r="N401" s="230">
        <f t="shared" si="19"/>
        <v>0</v>
      </c>
    </row>
    <row r="402" spans="1:14" s="221" customFormat="1" ht="16.5" customHeight="1" x14ac:dyDescent="0.2">
      <c r="A402" s="222"/>
      <c r="B402" s="223"/>
      <c r="C402" s="224"/>
      <c r="D402" s="230"/>
      <c r="E402" s="226"/>
      <c r="F402" s="227"/>
      <c r="G402" s="228">
        <v>0</v>
      </c>
      <c r="H402" s="229">
        <f t="shared" si="20"/>
        <v>0</v>
      </c>
      <c r="I402" s="228"/>
      <c r="J402" s="229"/>
      <c r="K402" s="218">
        <f t="shared" si="18"/>
        <v>0</v>
      </c>
      <c r="L402" s="207"/>
      <c r="N402" s="230">
        <f t="shared" si="19"/>
        <v>0</v>
      </c>
    </row>
    <row r="403" spans="1:14" s="221" customFormat="1" ht="16.5" customHeight="1" x14ac:dyDescent="0.2">
      <c r="A403" s="222"/>
      <c r="B403" s="223"/>
      <c r="C403" s="224" t="s">
        <v>828</v>
      </c>
      <c r="D403" s="230"/>
      <c r="E403" s="226"/>
      <c r="F403" s="227"/>
      <c r="G403" s="228">
        <v>0</v>
      </c>
      <c r="H403" s="229">
        <f t="shared" si="20"/>
        <v>0</v>
      </c>
      <c r="I403" s="228"/>
      <c r="J403" s="229"/>
      <c r="K403" s="218">
        <f t="shared" si="18"/>
        <v>0</v>
      </c>
      <c r="L403" s="207"/>
      <c r="N403" s="230">
        <f t="shared" si="19"/>
        <v>0</v>
      </c>
    </row>
    <row r="404" spans="1:14" s="221" customFormat="1" ht="16.5" customHeight="1" x14ac:dyDescent="0.2">
      <c r="A404" s="222" t="s">
        <v>829</v>
      </c>
      <c r="B404" s="223" t="s">
        <v>830</v>
      </c>
      <c r="C404" s="224" t="s">
        <v>831</v>
      </c>
      <c r="D404" s="230" t="s">
        <v>144</v>
      </c>
      <c r="E404" s="226">
        <v>47392</v>
      </c>
      <c r="F404" s="227">
        <v>48121</v>
      </c>
      <c r="G404" s="228">
        <v>44045571.25</v>
      </c>
      <c r="H404" s="229">
        <f t="shared" si="20"/>
        <v>44045571.25</v>
      </c>
      <c r="I404" s="228"/>
      <c r="J404" s="229"/>
      <c r="K404" s="218">
        <f t="shared" si="18"/>
        <v>4404557.125</v>
      </c>
      <c r="L404" s="207"/>
      <c r="N404" s="230">
        <f t="shared" si="19"/>
        <v>0</v>
      </c>
    </row>
    <row r="405" spans="1:14" s="221" customFormat="1" ht="16.5" customHeight="1" x14ac:dyDescent="0.2">
      <c r="A405" s="222" t="s">
        <v>829</v>
      </c>
      <c r="B405" s="223" t="s">
        <v>832</v>
      </c>
      <c r="C405" s="224" t="s">
        <v>833</v>
      </c>
      <c r="D405" s="230" t="s">
        <v>144</v>
      </c>
      <c r="E405" s="226">
        <v>47392</v>
      </c>
      <c r="F405" s="227">
        <v>48121</v>
      </c>
      <c r="G405" s="228">
        <v>13171577.07</v>
      </c>
      <c r="H405" s="229">
        <f t="shared" si="20"/>
        <v>13171577.07</v>
      </c>
      <c r="I405" s="228"/>
      <c r="J405" s="229"/>
      <c r="K405" s="218">
        <f t="shared" si="18"/>
        <v>1317157.7070000002</v>
      </c>
      <c r="L405" s="207"/>
      <c r="N405" s="230">
        <f t="shared" si="19"/>
        <v>0</v>
      </c>
    </row>
    <row r="406" spans="1:14" s="221" customFormat="1" ht="16.5" customHeight="1" x14ac:dyDescent="0.2">
      <c r="A406" s="222" t="s">
        <v>829</v>
      </c>
      <c r="B406" s="223" t="s">
        <v>834</v>
      </c>
      <c r="C406" s="224" t="s">
        <v>835</v>
      </c>
      <c r="D406" s="230" t="s">
        <v>144</v>
      </c>
      <c r="E406" s="226">
        <v>47392</v>
      </c>
      <c r="F406" s="227">
        <v>48121</v>
      </c>
      <c r="G406" s="228">
        <v>35858955.020000003</v>
      </c>
      <c r="H406" s="229">
        <f t="shared" si="20"/>
        <v>35858955.020000003</v>
      </c>
      <c r="I406" s="228"/>
      <c r="J406" s="229"/>
      <c r="K406" s="218">
        <f t="shared" si="18"/>
        <v>3585895.5020000003</v>
      </c>
      <c r="L406" s="207"/>
      <c r="N406" s="230">
        <f t="shared" si="19"/>
        <v>0</v>
      </c>
    </row>
    <row r="407" spans="1:14" s="221" customFormat="1" ht="16.5" customHeight="1" x14ac:dyDescent="0.2">
      <c r="A407" s="222" t="s">
        <v>829</v>
      </c>
      <c r="B407" s="223" t="s">
        <v>836</v>
      </c>
      <c r="C407" s="224" t="s">
        <v>837</v>
      </c>
      <c r="D407" s="230" t="s">
        <v>144</v>
      </c>
      <c r="E407" s="226">
        <v>47392</v>
      </c>
      <c r="F407" s="227">
        <v>48121</v>
      </c>
      <c r="G407" s="228">
        <v>53813315.869999997</v>
      </c>
      <c r="H407" s="229">
        <f t="shared" si="20"/>
        <v>53813315.869999997</v>
      </c>
      <c r="I407" s="228"/>
      <c r="J407" s="229"/>
      <c r="K407" s="218">
        <f t="shared" si="18"/>
        <v>5381331.5870000003</v>
      </c>
      <c r="L407" s="207"/>
      <c r="N407" s="230">
        <f t="shared" si="19"/>
        <v>0</v>
      </c>
    </row>
    <row r="408" spans="1:14" s="221" customFormat="1" ht="16.5" customHeight="1" x14ac:dyDescent="0.2">
      <c r="A408" s="222" t="s">
        <v>829</v>
      </c>
      <c r="B408" s="223" t="s">
        <v>838</v>
      </c>
      <c r="C408" s="224" t="s">
        <v>839</v>
      </c>
      <c r="D408" s="230" t="s">
        <v>144</v>
      </c>
      <c r="E408" s="226">
        <v>47392</v>
      </c>
      <c r="F408" s="227">
        <v>48121</v>
      </c>
      <c r="G408" s="228">
        <v>27894215.170000002</v>
      </c>
      <c r="H408" s="229">
        <f t="shared" si="20"/>
        <v>27894215.170000002</v>
      </c>
      <c r="I408" s="228"/>
      <c r="J408" s="229"/>
      <c r="K408" s="218">
        <f t="shared" si="18"/>
        <v>2789421.5170000005</v>
      </c>
      <c r="L408" s="207"/>
      <c r="N408" s="230">
        <f t="shared" si="19"/>
        <v>0</v>
      </c>
    </row>
    <row r="409" spans="1:14" s="221" customFormat="1" ht="16.5" customHeight="1" x14ac:dyDescent="0.2">
      <c r="A409" s="222" t="s">
        <v>829</v>
      </c>
      <c r="B409" s="223" t="s">
        <v>840</v>
      </c>
      <c r="C409" s="224" t="s">
        <v>841</v>
      </c>
      <c r="D409" s="230" t="s">
        <v>144</v>
      </c>
      <c r="E409" s="226">
        <v>47392</v>
      </c>
      <c r="F409" s="227">
        <v>48121</v>
      </c>
      <c r="G409" s="228">
        <v>1488852.7</v>
      </c>
      <c r="H409" s="229">
        <f t="shared" si="20"/>
        <v>1488852.7</v>
      </c>
      <c r="I409" s="228"/>
      <c r="J409" s="229"/>
      <c r="K409" s="218">
        <f t="shared" si="18"/>
        <v>148885.26999999999</v>
      </c>
      <c r="L409" s="207"/>
      <c r="N409" s="230">
        <f t="shared" si="19"/>
        <v>0</v>
      </c>
    </row>
    <row r="410" spans="1:14" s="221" customFormat="1" ht="16.5" customHeight="1" x14ac:dyDescent="0.2">
      <c r="A410" s="222" t="s">
        <v>829</v>
      </c>
      <c r="B410" s="223" t="s">
        <v>842</v>
      </c>
      <c r="C410" s="224" t="s">
        <v>843</v>
      </c>
      <c r="D410" s="230" t="s">
        <v>144</v>
      </c>
      <c r="E410" s="226">
        <v>47392</v>
      </c>
      <c r="F410" s="227">
        <v>48121</v>
      </c>
      <c r="G410" s="228">
        <v>130636456.19</v>
      </c>
      <c r="H410" s="229">
        <f t="shared" si="20"/>
        <v>130636456.19</v>
      </c>
      <c r="I410" s="228"/>
      <c r="J410" s="229"/>
      <c r="K410" s="218">
        <f t="shared" si="18"/>
        <v>13063645.619000001</v>
      </c>
      <c r="L410" s="207"/>
      <c r="N410" s="230">
        <f t="shared" si="19"/>
        <v>0</v>
      </c>
    </row>
    <row r="411" spans="1:14" s="221" customFormat="1" ht="16.5" customHeight="1" x14ac:dyDescent="0.2">
      <c r="A411" s="222" t="s">
        <v>829</v>
      </c>
      <c r="B411" s="223" t="s">
        <v>844</v>
      </c>
      <c r="C411" s="224" t="s">
        <v>845</v>
      </c>
      <c r="D411" s="230" t="s">
        <v>144</v>
      </c>
      <c r="E411" s="226">
        <v>47392</v>
      </c>
      <c r="F411" s="227">
        <v>48121</v>
      </c>
      <c r="G411" s="228">
        <v>29144602.609999999</v>
      </c>
      <c r="H411" s="229">
        <f t="shared" si="20"/>
        <v>29144602.609999999</v>
      </c>
      <c r="I411" s="228"/>
      <c r="J411" s="229"/>
      <c r="K411" s="218">
        <f t="shared" si="18"/>
        <v>2914460.2609999999</v>
      </c>
      <c r="L411" s="207"/>
      <c r="N411" s="230">
        <f t="shared" si="19"/>
        <v>0</v>
      </c>
    </row>
    <row r="412" spans="1:14" s="221" customFormat="1" ht="16.5" customHeight="1" x14ac:dyDescent="0.2">
      <c r="A412" s="222"/>
      <c r="B412" s="223"/>
      <c r="C412" s="224"/>
      <c r="D412" s="230"/>
      <c r="E412" s="226"/>
      <c r="F412" s="227"/>
      <c r="G412" s="228">
        <v>0</v>
      </c>
      <c r="H412" s="229">
        <f t="shared" si="20"/>
        <v>0</v>
      </c>
      <c r="I412" s="228"/>
      <c r="J412" s="229"/>
      <c r="K412" s="218">
        <f t="shared" si="18"/>
        <v>0</v>
      </c>
      <c r="L412" s="207"/>
      <c r="N412" s="230">
        <f t="shared" si="19"/>
        <v>0</v>
      </c>
    </row>
    <row r="413" spans="1:14" s="221" customFormat="1" ht="16.5" customHeight="1" x14ac:dyDescent="0.2">
      <c r="A413" s="222"/>
      <c r="B413" s="223"/>
      <c r="C413" s="224" t="s">
        <v>846</v>
      </c>
      <c r="D413" s="230"/>
      <c r="E413" s="226"/>
      <c r="F413" s="227"/>
      <c r="G413" s="228">
        <v>0</v>
      </c>
      <c r="H413" s="229">
        <f t="shared" si="20"/>
        <v>0</v>
      </c>
      <c r="I413" s="228"/>
      <c r="J413" s="229"/>
      <c r="K413" s="218">
        <f t="shared" si="18"/>
        <v>0</v>
      </c>
      <c r="L413" s="207"/>
      <c r="N413" s="230">
        <f t="shared" si="19"/>
        <v>0</v>
      </c>
    </row>
    <row r="414" spans="1:14" s="221" customFormat="1" ht="16.5" customHeight="1" x14ac:dyDescent="0.2">
      <c r="A414" s="222"/>
      <c r="B414" s="223"/>
      <c r="C414" s="224" t="s">
        <v>847</v>
      </c>
      <c r="D414" s="230"/>
      <c r="E414" s="226"/>
      <c r="F414" s="227"/>
      <c r="G414" s="228">
        <v>0</v>
      </c>
      <c r="H414" s="229">
        <f t="shared" si="20"/>
        <v>0</v>
      </c>
      <c r="I414" s="228"/>
      <c r="J414" s="229"/>
      <c r="K414" s="218">
        <f t="shared" si="18"/>
        <v>0</v>
      </c>
      <c r="L414" s="207"/>
      <c r="N414" s="230">
        <f t="shared" si="19"/>
        <v>0</v>
      </c>
    </row>
    <row r="415" spans="1:14" s="221" customFormat="1" ht="16.5" customHeight="1" x14ac:dyDescent="0.2">
      <c r="A415" s="222" t="s">
        <v>848</v>
      </c>
      <c r="B415" s="223" t="s">
        <v>849</v>
      </c>
      <c r="C415" s="224" t="s">
        <v>850</v>
      </c>
      <c r="D415" s="230" t="s">
        <v>144</v>
      </c>
      <c r="E415" s="226">
        <v>45931</v>
      </c>
      <c r="F415" s="227">
        <v>48121</v>
      </c>
      <c r="G415" s="228">
        <v>893726.34</v>
      </c>
      <c r="H415" s="229">
        <f t="shared" si="20"/>
        <v>893726.34</v>
      </c>
      <c r="I415" s="228"/>
      <c r="J415" s="229"/>
      <c r="K415" s="218">
        <f t="shared" si="18"/>
        <v>89372.634000000005</v>
      </c>
      <c r="L415" s="207"/>
      <c r="N415" s="230">
        <f t="shared" si="19"/>
        <v>0</v>
      </c>
    </row>
    <row r="416" spans="1:14" s="221" customFormat="1" ht="16.5" customHeight="1" x14ac:dyDescent="0.2">
      <c r="A416" s="222" t="s">
        <v>848</v>
      </c>
      <c r="B416" s="223" t="s">
        <v>851</v>
      </c>
      <c r="C416" s="224" t="s">
        <v>852</v>
      </c>
      <c r="D416" s="230" t="s">
        <v>144</v>
      </c>
      <c r="E416" s="226">
        <v>45931</v>
      </c>
      <c r="F416" s="227">
        <v>48121</v>
      </c>
      <c r="G416" s="228">
        <v>16381526.9</v>
      </c>
      <c r="H416" s="229">
        <f t="shared" si="20"/>
        <v>16381526.9</v>
      </c>
      <c r="I416" s="228"/>
      <c r="J416" s="229"/>
      <c r="K416" s="218">
        <f t="shared" si="18"/>
        <v>1638152.6900000002</v>
      </c>
      <c r="L416" s="207"/>
      <c r="N416" s="230">
        <f t="shared" si="19"/>
        <v>0</v>
      </c>
    </row>
    <row r="417" spans="1:14" s="221" customFormat="1" ht="16.5" customHeight="1" x14ac:dyDescent="0.2">
      <c r="A417" s="222" t="s">
        <v>848</v>
      </c>
      <c r="B417" s="223" t="s">
        <v>853</v>
      </c>
      <c r="C417" s="224" t="s">
        <v>854</v>
      </c>
      <c r="D417" s="230" t="s">
        <v>144</v>
      </c>
      <c r="E417" s="226">
        <v>45931</v>
      </c>
      <c r="F417" s="227">
        <v>48121</v>
      </c>
      <c r="G417" s="228">
        <v>2198027.66</v>
      </c>
      <c r="H417" s="229">
        <f t="shared" si="20"/>
        <v>2198027.66</v>
      </c>
      <c r="I417" s="228"/>
      <c r="J417" s="229"/>
      <c r="K417" s="218">
        <f t="shared" si="18"/>
        <v>219802.76600000003</v>
      </c>
      <c r="L417" s="207"/>
      <c r="N417" s="230">
        <f t="shared" si="19"/>
        <v>0</v>
      </c>
    </row>
    <row r="418" spans="1:14" s="221" customFormat="1" ht="16.5" customHeight="1" x14ac:dyDescent="0.2">
      <c r="A418" s="222" t="s">
        <v>848</v>
      </c>
      <c r="B418" s="223" t="s">
        <v>855</v>
      </c>
      <c r="C418" s="224" t="s">
        <v>856</v>
      </c>
      <c r="D418" s="230" t="s">
        <v>144</v>
      </c>
      <c r="E418" s="226">
        <v>45931</v>
      </c>
      <c r="F418" s="227">
        <v>48121</v>
      </c>
      <c r="G418" s="228">
        <v>6370132.9900000002</v>
      </c>
      <c r="H418" s="229">
        <f t="shared" si="20"/>
        <v>6370132.9900000002</v>
      </c>
      <c r="I418" s="228"/>
      <c r="J418" s="229"/>
      <c r="K418" s="218">
        <f t="shared" si="18"/>
        <v>637013.29900000012</v>
      </c>
      <c r="L418" s="207"/>
      <c r="N418" s="230">
        <f t="shared" si="19"/>
        <v>0</v>
      </c>
    </row>
    <row r="419" spans="1:14" s="221" customFormat="1" ht="16.5" customHeight="1" x14ac:dyDescent="0.2">
      <c r="A419" s="222" t="s">
        <v>848</v>
      </c>
      <c r="B419" s="223" t="s">
        <v>857</v>
      </c>
      <c r="C419" s="224" t="s">
        <v>858</v>
      </c>
      <c r="D419" s="230" t="s">
        <v>144</v>
      </c>
      <c r="E419" s="226">
        <v>45931</v>
      </c>
      <c r="F419" s="227">
        <v>48121</v>
      </c>
      <c r="G419" s="228">
        <v>1565576.31</v>
      </c>
      <c r="H419" s="229">
        <f t="shared" si="20"/>
        <v>1565576.31</v>
      </c>
      <c r="I419" s="228"/>
      <c r="J419" s="229"/>
      <c r="K419" s="218">
        <f t="shared" si="18"/>
        <v>156557.63100000002</v>
      </c>
      <c r="L419" s="207"/>
      <c r="N419" s="230">
        <f t="shared" si="19"/>
        <v>0</v>
      </c>
    </row>
    <row r="420" spans="1:14" s="221" customFormat="1" ht="16.5" customHeight="1" x14ac:dyDescent="0.2">
      <c r="A420" s="222" t="s">
        <v>848</v>
      </c>
      <c r="B420" s="223" t="s">
        <v>859</v>
      </c>
      <c r="C420" s="224" t="s">
        <v>860</v>
      </c>
      <c r="D420" s="230" t="s">
        <v>144</v>
      </c>
      <c r="E420" s="226">
        <v>45931</v>
      </c>
      <c r="F420" s="227">
        <v>48121</v>
      </c>
      <c r="G420" s="228">
        <v>1457748.53</v>
      </c>
      <c r="H420" s="229">
        <f t="shared" si="20"/>
        <v>1457748.53</v>
      </c>
      <c r="I420" s="228"/>
      <c r="J420" s="229"/>
      <c r="K420" s="218">
        <f t="shared" si="18"/>
        <v>145774.853</v>
      </c>
      <c r="L420" s="207"/>
      <c r="N420" s="230">
        <f t="shared" si="19"/>
        <v>0</v>
      </c>
    </row>
    <row r="421" spans="1:14" s="221" customFormat="1" ht="16.5" customHeight="1" x14ac:dyDescent="0.2">
      <c r="A421" s="222" t="s">
        <v>848</v>
      </c>
      <c r="B421" s="223" t="s">
        <v>861</v>
      </c>
      <c r="C421" s="224" t="s">
        <v>862</v>
      </c>
      <c r="D421" s="230" t="s">
        <v>144</v>
      </c>
      <c r="E421" s="226">
        <v>45931</v>
      </c>
      <c r="F421" s="227">
        <v>48121</v>
      </c>
      <c r="G421" s="228">
        <v>6376353.8300000001</v>
      </c>
      <c r="H421" s="229">
        <f t="shared" si="20"/>
        <v>6376353.8300000001</v>
      </c>
      <c r="I421" s="228"/>
      <c r="J421" s="229"/>
      <c r="K421" s="218">
        <f t="shared" si="18"/>
        <v>637635.38300000003</v>
      </c>
      <c r="L421" s="207"/>
      <c r="N421" s="230">
        <f t="shared" si="19"/>
        <v>0</v>
      </c>
    </row>
    <row r="422" spans="1:14" s="221" customFormat="1" ht="16.5" customHeight="1" x14ac:dyDescent="0.2">
      <c r="A422" s="222" t="s">
        <v>848</v>
      </c>
      <c r="B422" s="223" t="s">
        <v>863</v>
      </c>
      <c r="C422" s="224" t="s">
        <v>864</v>
      </c>
      <c r="D422" s="230" t="s">
        <v>144</v>
      </c>
      <c r="E422" s="226">
        <v>45931</v>
      </c>
      <c r="F422" s="227">
        <v>48121</v>
      </c>
      <c r="G422" s="228">
        <v>893726.34</v>
      </c>
      <c r="H422" s="229">
        <f t="shared" si="20"/>
        <v>893726.34</v>
      </c>
      <c r="I422" s="228"/>
      <c r="J422" s="229"/>
      <c r="K422" s="218">
        <f t="shared" si="18"/>
        <v>89372.634000000005</v>
      </c>
      <c r="L422" s="207"/>
      <c r="N422" s="230">
        <f t="shared" si="19"/>
        <v>0</v>
      </c>
    </row>
    <row r="423" spans="1:14" s="221" customFormat="1" ht="16.5" customHeight="1" x14ac:dyDescent="0.2">
      <c r="A423" s="222" t="s">
        <v>848</v>
      </c>
      <c r="B423" s="223" t="s">
        <v>865</v>
      </c>
      <c r="C423" s="224" t="s">
        <v>866</v>
      </c>
      <c r="D423" s="230" t="s">
        <v>144</v>
      </c>
      <c r="E423" s="226">
        <v>45931</v>
      </c>
      <c r="F423" s="227">
        <v>48121</v>
      </c>
      <c r="G423" s="228">
        <v>1565576.31</v>
      </c>
      <c r="H423" s="229">
        <f t="shared" si="20"/>
        <v>1565576.31</v>
      </c>
      <c r="I423" s="228"/>
      <c r="J423" s="229"/>
      <c r="K423" s="218">
        <f t="shared" si="18"/>
        <v>156557.63100000002</v>
      </c>
      <c r="L423" s="207"/>
      <c r="N423" s="230">
        <f t="shared" si="19"/>
        <v>0</v>
      </c>
    </row>
    <row r="424" spans="1:14" s="221" customFormat="1" ht="16.5" customHeight="1" x14ac:dyDescent="0.2">
      <c r="A424" s="222" t="s">
        <v>848</v>
      </c>
      <c r="B424" s="223" t="s">
        <v>867</v>
      </c>
      <c r="C424" s="224" t="s">
        <v>868</v>
      </c>
      <c r="D424" s="230" t="s">
        <v>144</v>
      </c>
      <c r="E424" s="226">
        <v>45931</v>
      </c>
      <c r="F424" s="227">
        <v>48121</v>
      </c>
      <c r="G424" s="228">
        <v>5555203.8700000001</v>
      </c>
      <c r="H424" s="229">
        <f t="shared" si="20"/>
        <v>5555203.8700000001</v>
      </c>
      <c r="I424" s="228"/>
      <c r="J424" s="229"/>
      <c r="K424" s="218">
        <f t="shared" si="18"/>
        <v>555520.38699999999</v>
      </c>
      <c r="L424" s="207"/>
      <c r="N424" s="230">
        <f t="shared" si="19"/>
        <v>0</v>
      </c>
    </row>
    <row r="425" spans="1:14" s="221" customFormat="1" ht="16.5" customHeight="1" x14ac:dyDescent="0.2">
      <c r="A425" s="222" t="s">
        <v>848</v>
      </c>
      <c r="B425" s="223" t="s">
        <v>869</v>
      </c>
      <c r="C425" s="224" t="s">
        <v>870</v>
      </c>
      <c r="D425" s="230" t="s">
        <v>144</v>
      </c>
      <c r="E425" s="226">
        <v>45931</v>
      </c>
      <c r="F425" s="227">
        <v>48121</v>
      </c>
      <c r="G425" s="228">
        <v>1565576.31</v>
      </c>
      <c r="H425" s="229">
        <f t="shared" si="20"/>
        <v>1565576.31</v>
      </c>
      <c r="I425" s="228"/>
      <c r="J425" s="229"/>
      <c r="K425" s="218">
        <f t="shared" si="18"/>
        <v>156557.63100000002</v>
      </c>
      <c r="L425" s="207"/>
      <c r="N425" s="230">
        <f t="shared" si="19"/>
        <v>0</v>
      </c>
    </row>
    <row r="426" spans="1:14" s="221" customFormat="1" ht="16.5" customHeight="1" x14ac:dyDescent="0.2">
      <c r="A426" s="222" t="s">
        <v>848</v>
      </c>
      <c r="B426" s="223" t="s">
        <v>871</v>
      </c>
      <c r="C426" s="224" t="s">
        <v>872</v>
      </c>
      <c r="D426" s="230" t="s">
        <v>144</v>
      </c>
      <c r="E426" s="226">
        <v>45931</v>
      </c>
      <c r="F426" s="227">
        <v>48121</v>
      </c>
      <c r="G426" s="228">
        <v>6897866.9900000002</v>
      </c>
      <c r="H426" s="229">
        <f t="shared" si="20"/>
        <v>6897866.9900000002</v>
      </c>
      <c r="I426" s="228"/>
      <c r="J426" s="229"/>
      <c r="K426" s="218">
        <f t="shared" si="18"/>
        <v>689786.69900000002</v>
      </c>
      <c r="L426" s="207"/>
      <c r="N426" s="230">
        <f t="shared" si="19"/>
        <v>0</v>
      </c>
    </row>
    <row r="427" spans="1:14" s="221" customFormat="1" ht="16.5" customHeight="1" x14ac:dyDescent="0.2">
      <c r="A427" s="222" t="s">
        <v>848</v>
      </c>
      <c r="B427" s="223" t="s">
        <v>873</v>
      </c>
      <c r="C427" s="224" t="s">
        <v>874</v>
      </c>
      <c r="D427" s="230" t="s">
        <v>144</v>
      </c>
      <c r="E427" s="226">
        <v>45931</v>
      </c>
      <c r="F427" s="227">
        <v>48121</v>
      </c>
      <c r="G427" s="228">
        <v>3896315.07</v>
      </c>
      <c r="H427" s="229">
        <f t="shared" si="20"/>
        <v>3896315.07</v>
      </c>
      <c r="I427" s="228"/>
      <c r="J427" s="229"/>
      <c r="K427" s="218">
        <f t="shared" si="18"/>
        <v>389631.50699999998</v>
      </c>
      <c r="L427" s="207"/>
      <c r="N427" s="230">
        <f t="shared" si="19"/>
        <v>0</v>
      </c>
    </row>
    <row r="428" spans="1:14" s="221" customFormat="1" ht="16.5" customHeight="1" x14ac:dyDescent="0.2">
      <c r="A428" s="222" t="s">
        <v>848</v>
      </c>
      <c r="B428" s="223" t="s">
        <v>875</v>
      </c>
      <c r="C428" s="224" t="s">
        <v>876</v>
      </c>
      <c r="D428" s="230" t="s">
        <v>144</v>
      </c>
      <c r="E428" s="226">
        <v>45931</v>
      </c>
      <c r="F428" s="227">
        <v>48121</v>
      </c>
      <c r="G428" s="228">
        <v>31782235.800000001</v>
      </c>
      <c r="H428" s="229">
        <f t="shared" si="20"/>
        <v>31782235.800000001</v>
      </c>
      <c r="I428" s="228"/>
      <c r="J428" s="229"/>
      <c r="K428" s="218">
        <f t="shared" si="18"/>
        <v>3178223.58</v>
      </c>
      <c r="L428" s="207"/>
      <c r="N428" s="230">
        <f t="shared" si="19"/>
        <v>0</v>
      </c>
    </row>
    <row r="429" spans="1:14" s="221" customFormat="1" ht="16.5" customHeight="1" x14ac:dyDescent="0.2">
      <c r="A429" s="222" t="s">
        <v>848</v>
      </c>
      <c r="B429" s="223" t="s">
        <v>877</v>
      </c>
      <c r="C429" s="224" t="s">
        <v>878</v>
      </c>
      <c r="D429" s="230" t="s">
        <v>144</v>
      </c>
      <c r="E429" s="226">
        <v>45931</v>
      </c>
      <c r="F429" s="227">
        <v>48121</v>
      </c>
      <c r="G429" s="228">
        <v>10218755.01</v>
      </c>
      <c r="H429" s="229">
        <f t="shared" si="20"/>
        <v>10218755.01</v>
      </c>
      <c r="I429" s="228"/>
      <c r="J429" s="229"/>
      <c r="K429" s="218">
        <f t="shared" si="18"/>
        <v>1021875.501</v>
      </c>
      <c r="L429" s="207"/>
      <c r="N429" s="230">
        <f t="shared" si="19"/>
        <v>0</v>
      </c>
    </row>
    <row r="430" spans="1:14" s="221" customFormat="1" ht="16.5" customHeight="1" x14ac:dyDescent="0.2">
      <c r="A430" s="222" t="s">
        <v>848</v>
      </c>
      <c r="B430" s="223" t="s">
        <v>879</v>
      </c>
      <c r="C430" s="224" t="s">
        <v>880</v>
      </c>
      <c r="D430" s="230" t="s">
        <v>144</v>
      </c>
      <c r="E430" s="226">
        <v>45931</v>
      </c>
      <c r="F430" s="227">
        <v>48121</v>
      </c>
      <c r="G430" s="228">
        <v>6430267.71</v>
      </c>
      <c r="H430" s="229">
        <f t="shared" si="20"/>
        <v>6430267.71</v>
      </c>
      <c r="I430" s="228"/>
      <c r="J430" s="229"/>
      <c r="K430" s="218">
        <f t="shared" si="18"/>
        <v>643026.77100000007</v>
      </c>
      <c r="L430" s="207"/>
      <c r="N430" s="230">
        <f t="shared" si="19"/>
        <v>0</v>
      </c>
    </row>
    <row r="431" spans="1:14" s="221" customFormat="1" ht="16.5" customHeight="1" x14ac:dyDescent="0.2">
      <c r="A431" s="222"/>
      <c r="B431" s="223"/>
      <c r="C431" s="224"/>
      <c r="D431" s="230"/>
      <c r="E431" s="226"/>
      <c r="F431" s="227"/>
      <c r="G431" s="228">
        <v>0</v>
      </c>
      <c r="H431" s="229">
        <f t="shared" si="20"/>
        <v>0</v>
      </c>
      <c r="I431" s="228"/>
      <c r="J431" s="229"/>
      <c r="K431" s="218">
        <f t="shared" si="18"/>
        <v>0</v>
      </c>
      <c r="L431" s="207"/>
      <c r="N431" s="230">
        <f t="shared" si="19"/>
        <v>0</v>
      </c>
    </row>
    <row r="432" spans="1:14" s="221" customFormat="1" ht="16.5" customHeight="1" x14ac:dyDescent="0.2">
      <c r="A432" s="222"/>
      <c r="B432" s="223"/>
      <c r="C432" s="224" t="s">
        <v>881</v>
      </c>
      <c r="D432" s="230"/>
      <c r="E432" s="226"/>
      <c r="F432" s="227"/>
      <c r="G432" s="228">
        <v>0</v>
      </c>
      <c r="H432" s="229">
        <f t="shared" si="20"/>
        <v>0</v>
      </c>
      <c r="I432" s="228"/>
      <c r="J432" s="229"/>
      <c r="K432" s="218">
        <f t="shared" si="18"/>
        <v>0</v>
      </c>
      <c r="L432" s="207"/>
      <c r="N432" s="230">
        <f t="shared" si="19"/>
        <v>0</v>
      </c>
    </row>
    <row r="433" spans="1:14" s="221" customFormat="1" ht="16.5" customHeight="1" x14ac:dyDescent="0.2">
      <c r="A433" s="222" t="s">
        <v>848</v>
      </c>
      <c r="B433" s="223" t="s">
        <v>882</v>
      </c>
      <c r="C433" s="224" t="s">
        <v>883</v>
      </c>
      <c r="D433" s="230" t="s">
        <v>144</v>
      </c>
      <c r="E433" s="226">
        <v>47392</v>
      </c>
      <c r="F433" s="227">
        <v>48121</v>
      </c>
      <c r="G433" s="228">
        <v>725763.85</v>
      </c>
      <c r="H433" s="229">
        <f t="shared" si="20"/>
        <v>725763.85</v>
      </c>
      <c r="I433" s="228"/>
      <c r="J433" s="229"/>
      <c r="K433" s="218">
        <f t="shared" si="18"/>
        <v>72576.384999999995</v>
      </c>
      <c r="L433" s="207"/>
      <c r="N433" s="230">
        <f t="shared" si="19"/>
        <v>0</v>
      </c>
    </row>
    <row r="434" spans="1:14" s="221" customFormat="1" ht="16.5" customHeight="1" x14ac:dyDescent="0.2">
      <c r="A434" s="222" t="s">
        <v>848</v>
      </c>
      <c r="B434" s="223" t="s">
        <v>884</v>
      </c>
      <c r="C434" s="224" t="s">
        <v>885</v>
      </c>
      <c r="D434" s="230" t="s">
        <v>144</v>
      </c>
      <c r="E434" s="226">
        <v>47392</v>
      </c>
      <c r="F434" s="227">
        <v>48121</v>
      </c>
      <c r="G434" s="228">
        <v>725763.85</v>
      </c>
      <c r="H434" s="229">
        <f t="shared" si="20"/>
        <v>725763.85</v>
      </c>
      <c r="I434" s="228"/>
      <c r="J434" s="229"/>
      <c r="K434" s="218">
        <f t="shared" si="18"/>
        <v>72576.384999999995</v>
      </c>
      <c r="L434" s="207"/>
      <c r="N434" s="230">
        <f t="shared" si="19"/>
        <v>0</v>
      </c>
    </row>
    <row r="435" spans="1:14" s="221" customFormat="1" ht="16.5" customHeight="1" x14ac:dyDescent="0.2">
      <c r="A435" s="222" t="s">
        <v>848</v>
      </c>
      <c r="B435" s="223" t="s">
        <v>886</v>
      </c>
      <c r="C435" s="224" t="s">
        <v>887</v>
      </c>
      <c r="D435" s="230" t="s">
        <v>144</v>
      </c>
      <c r="E435" s="226">
        <v>45931</v>
      </c>
      <c r="F435" s="227">
        <v>48121</v>
      </c>
      <c r="G435" s="228">
        <v>895799.95</v>
      </c>
      <c r="H435" s="229">
        <f t="shared" si="20"/>
        <v>895799.95</v>
      </c>
      <c r="I435" s="228"/>
      <c r="J435" s="229"/>
      <c r="K435" s="218">
        <f t="shared" si="18"/>
        <v>89579.994999999995</v>
      </c>
      <c r="L435" s="207"/>
      <c r="N435" s="230">
        <f t="shared" si="19"/>
        <v>0</v>
      </c>
    </row>
    <row r="436" spans="1:14" s="221" customFormat="1" ht="16.5" customHeight="1" x14ac:dyDescent="0.2">
      <c r="A436" s="222" t="s">
        <v>848</v>
      </c>
      <c r="B436" s="223" t="s">
        <v>888</v>
      </c>
      <c r="C436" s="224" t="s">
        <v>889</v>
      </c>
      <c r="D436" s="230" t="s">
        <v>144</v>
      </c>
      <c r="E436" s="226">
        <v>45931</v>
      </c>
      <c r="F436" s="227">
        <v>48121</v>
      </c>
      <c r="G436" s="228">
        <v>5305333.74</v>
      </c>
      <c r="H436" s="229">
        <f t="shared" si="20"/>
        <v>5305333.74</v>
      </c>
      <c r="I436" s="228"/>
      <c r="J436" s="229"/>
      <c r="K436" s="218">
        <f t="shared" si="18"/>
        <v>530533.37400000007</v>
      </c>
      <c r="L436" s="207"/>
      <c r="N436" s="230">
        <f t="shared" si="19"/>
        <v>0</v>
      </c>
    </row>
    <row r="437" spans="1:14" s="221" customFormat="1" ht="16.5" customHeight="1" x14ac:dyDescent="0.2">
      <c r="A437" s="222" t="s">
        <v>848</v>
      </c>
      <c r="B437" s="223" t="s">
        <v>890</v>
      </c>
      <c r="C437" s="224" t="s">
        <v>891</v>
      </c>
      <c r="D437" s="230" t="s">
        <v>144</v>
      </c>
      <c r="E437" s="226">
        <v>46661</v>
      </c>
      <c r="F437" s="227">
        <v>48121</v>
      </c>
      <c r="G437" s="228">
        <v>21689971.059999999</v>
      </c>
      <c r="H437" s="229">
        <f t="shared" si="20"/>
        <v>21689971.059999999</v>
      </c>
      <c r="I437" s="228"/>
      <c r="J437" s="229"/>
      <c r="K437" s="218">
        <f t="shared" si="18"/>
        <v>2168997.1060000001</v>
      </c>
      <c r="L437" s="207"/>
      <c r="N437" s="230">
        <f t="shared" si="19"/>
        <v>0</v>
      </c>
    </row>
    <row r="438" spans="1:14" s="221" customFormat="1" ht="16.5" customHeight="1" x14ac:dyDescent="0.2">
      <c r="A438" s="222" t="s">
        <v>848</v>
      </c>
      <c r="B438" s="223" t="s">
        <v>892</v>
      </c>
      <c r="C438" s="224" t="s">
        <v>893</v>
      </c>
      <c r="D438" s="230" t="s">
        <v>144</v>
      </c>
      <c r="E438" s="226">
        <v>46661</v>
      </c>
      <c r="F438" s="227">
        <v>48121</v>
      </c>
      <c r="G438" s="228">
        <v>14142027.02</v>
      </c>
      <c r="H438" s="229">
        <f t="shared" si="20"/>
        <v>14142027.02</v>
      </c>
      <c r="I438" s="228"/>
      <c r="J438" s="229"/>
      <c r="K438" s="218">
        <f t="shared" si="18"/>
        <v>1414202.702</v>
      </c>
      <c r="L438" s="207"/>
      <c r="N438" s="230">
        <f t="shared" si="19"/>
        <v>0</v>
      </c>
    </row>
    <row r="439" spans="1:14" s="221" customFormat="1" ht="16.5" customHeight="1" x14ac:dyDescent="0.2">
      <c r="A439" s="222" t="s">
        <v>848</v>
      </c>
      <c r="B439" s="223" t="s">
        <v>894</v>
      </c>
      <c r="C439" s="224" t="s">
        <v>895</v>
      </c>
      <c r="D439" s="230" t="s">
        <v>144</v>
      </c>
      <c r="E439" s="226">
        <v>46661</v>
      </c>
      <c r="F439" s="227">
        <v>48121</v>
      </c>
      <c r="G439" s="228">
        <v>31806082.32</v>
      </c>
      <c r="H439" s="229">
        <f t="shared" si="20"/>
        <v>31806082.32</v>
      </c>
      <c r="I439" s="228"/>
      <c r="J439" s="229"/>
      <c r="K439" s="218">
        <f t="shared" si="18"/>
        <v>3180608.2320000003</v>
      </c>
      <c r="L439" s="207"/>
      <c r="N439" s="230">
        <f t="shared" si="19"/>
        <v>0</v>
      </c>
    </row>
    <row r="440" spans="1:14" s="221" customFormat="1" ht="16.5" customHeight="1" x14ac:dyDescent="0.2">
      <c r="A440" s="222"/>
      <c r="B440" s="223"/>
      <c r="C440" s="224"/>
      <c r="D440" s="230"/>
      <c r="E440" s="226"/>
      <c r="F440" s="227"/>
      <c r="G440" s="228">
        <v>0</v>
      </c>
      <c r="H440" s="229">
        <f t="shared" si="20"/>
        <v>0</v>
      </c>
      <c r="I440" s="228"/>
      <c r="J440" s="229"/>
      <c r="K440" s="218">
        <f t="shared" si="18"/>
        <v>0</v>
      </c>
      <c r="L440" s="207"/>
      <c r="N440" s="230">
        <f t="shared" si="19"/>
        <v>0</v>
      </c>
    </row>
    <row r="441" spans="1:14" s="221" customFormat="1" ht="16.5" customHeight="1" x14ac:dyDescent="0.2">
      <c r="A441" s="222"/>
      <c r="B441" s="223"/>
      <c r="C441" s="224" t="s">
        <v>896</v>
      </c>
      <c r="D441" s="230"/>
      <c r="E441" s="226"/>
      <c r="F441" s="227"/>
      <c r="G441" s="228">
        <v>0</v>
      </c>
      <c r="H441" s="229">
        <f t="shared" si="20"/>
        <v>0</v>
      </c>
      <c r="I441" s="228"/>
      <c r="J441" s="229"/>
      <c r="K441" s="218">
        <f t="shared" si="18"/>
        <v>0</v>
      </c>
      <c r="L441" s="207"/>
      <c r="N441" s="230">
        <f t="shared" si="19"/>
        <v>0</v>
      </c>
    </row>
    <row r="442" spans="1:14" s="221" customFormat="1" ht="16.5" customHeight="1" x14ac:dyDescent="0.2">
      <c r="A442" s="222" t="s">
        <v>848</v>
      </c>
      <c r="B442" s="223" t="s">
        <v>897</v>
      </c>
      <c r="C442" s="224" t="s">
        <v>898</v>
      </c>
      <c r="D442" s="230" t="s">
        <v>154</v>
      </c>
      <c r="E442" s="226">
        <v>46661</v>
      </c>
      <c r="F442" s="227">
        <v>48121</v>
      </c>
      <c r="G442" s="228">
        <v>3604376.56</v>
      </c>
      <c r="H442" s="229">
        <f t="shared" si="20"/>
        <v>3604376.56</v>
      </c>
      <c r="I442" s="228"/>
      <c r="J442" s="229"/>
      <c r="K442" s="218">
        <f t="shared" si="18"/>
        <v>360437.65600000002</v>
      </c>
      <c r="L442" s="207"/>
      <c r="N442" s="230">
        <f t="shared" si="19"/>
        <v>0</v>
      </c>
    </row>
    <row r="443" spans="1:14" s="221" customFormat="1" ht="16.5" customHeight="1" x14ac:dyDescent="0.2">
      <c r="A443" s="222" t="s">
        <v>848</v>
      </c>
      <c r="B443" s="223" t="s">
        <v>899</v>
      </c>
      <c r="C443" s="224" t="s">
        <v>900</v>
      </c>
      <c r="D443" s="230" t="s">
        <v>154</v>
      </c>
      <c r="E443" s="226">
        <v>46661</v>
      </c>
      <c r="F443" s="227">
        <v>48121</v>
      </c>
      <c r="G443" s="228">
        <v>1697624.89</v>
      </c>
      <c r="H443" s="229">
        <f t="shared" si="20"/>
        <v>1697624.89</v>
      </c>
      <c r="I443" s="228"/>
      <c r="J443" s="229"/>
      <c r="K443" s="218">
        <f t="shared" si="18"/>
        <v>169762.489</v>
      </c>
      <c r="L443" s="207"/>
      <c r="N443" s="230">
        <f t="shared" si="19"/>
        <v>0</v>
      </c>
    </row>
    <row r="444" spans="1:14" s="221" customFormat="1" ht="16.5" customHeight="1" x14ac:dyDescent="0.2">
      <c r="A444" s="222" t="s">
        <v>848</v>
      </c>
      <c r="B444" s="223" t="s">
        <v>901</v>
      </c>
      <c r="C444" s="224" t="s">
        <v>902</v>
      </c>
      <c r="D444" s="230" t="s">
        <v>154</v>
      </c>
      <c r="E444" s="226">
        <v>46661</v>
      </c>
      <c r="F444" s="227">
        <v>48121</v>
      </c>
      <c r="G444" s="228">
        <v>3637203.9</v>
      </c>
      <c r="H444" s="229">
        <f t="shared" si="20"/>
        <v>3637203.9</v>
      </c>
      <c r="I444" s="228"/>
      <c r="J444" s="229"/>
      <c r="K444" s="218">
        <f t="shared" si="18"/>
        <v>363720.39</v>
      </c>
      <c r="L444" s="207"/>
      <c r="N444" s="230">
        <f t="shared" si="19"/>
        <v>0</v>
      </c>
    </row>
    <row r="445" spans="1:14" s="221" customFormat="1" ht="16.5" customHeight="1" x14ac:dyDescent="0.2">
      <c r="A445" s="222" t="s">
        <v>848</v>
      </c>
      <c r="B445" s="223" t="s">
        <v>903</v>
      </c>
      <c r="C445" s="224" t="s">
        <v>904</v>
      </c>
      <c r="D445" s="230" t="s">
        <v>154</v>
      </c>
      <c r="E445" s="226">
        <v>46661</v>
      </c>
      <c r="F445" s="227">
        <v>48121</v>
      </c>
      <c r="G445" s="228">
        <v>414971.03</v>
      </c>
      <c r="H445" s="229">
        <f t="shared" si="20"/>
        <v>414971.03</v>
      </c>
      <c r="I445" s="228"/>
      <c r="J445" s="229"/>
      <c r="K445" s="218">
        <f t="shared" si="18"/>
        <v>41497.103000000003</v>
      </c>
      <c r="L445" s="207"/>
      <c r="N445" s="230">
        <f t="shared" si="19"/>
        <v>0</v>
      </c>
    </row>
    <row r="446" spans="1:14" s="221" customFormat="1" ht="16.5" customHeight="1" x14ac:dyDescent="0.2">
      <c r="A446" s="222" t="s">
        <v>848</v>
      </c>
      <c r="B446" s="223" t="s">
        <v>905</v>
      </c>
      <c r="C446" s="224" t="s">
        <v>906</v>
      </c>
      <c r="D446" s="230" t="s">
        <v>154</v>
      </c>
      <c r="E446" s="226">
        <v>46661</v>
      </c>
      <c r="F446" s="227">
        <v>48121</v>
      </c>
      <c r="G446" s="228">
        <v>4946567.9400000004</v>
      </c>
      <c r="H446" s="229">
        <f t="shared" si="20"/>
        <v>4946567.9400000004</v>
      </c>
      <c r="I446" s="228"/>
      <c r="J446" s="229"/>
      <c r="K446" s="218">
        <f t="shared" si="18"/>
        <v>494656.79400000005</v>
      </c>
      <c r="L446" s="207"/>
      <c r="N446" s="230">
        <f t="shared" si="19"/>
        <v>0</v>
      </c>
    </row>
    <row r="447" spans="1:14" s="221" customFormat="1" ht="16.5" customHeight="1" x14ac:dyDescent="0.2">
      <c r="A447" s="222"/>
      <c r="B447" s="223"/>
      <c r="C447" s="224"/>
      <c r="D447" s="230"/>
      <c r="E447" s="226"/>
      <c r="F447" s="227"/>
      <c r="G447" s="228">
        <v>0</v>
      </c>
      <c r="H447" s="229">
        <f t="shared" si="20"/>
        <v>0</v>
      </c>
      <c r="I447" s="228"/>
      <c r="J447" s="229"/>
      <c r="K447" s="218">
        <f t="shared" si="18"/>
        <v>0</v>
      </c>
      <c r="L447" s="207"/>
      <c r="N447" s="230">
        <f t="shared" si="19"/>
        <v>0</v>
      </c>
    </row>
    <row r="448" spans="1:14" s="221" customFormat="1" ht="16.5" customHeight="1" x14ac:dyDescent="0.2">
      <c r="A448" s="222"/>
      <c r="B448" s="223"/>
      <c r="C448" s="224"/>
      <c r="D448" s="230"/>
      <c r="E448" s="226"/>
      <c r="F448" s="227"/>
      <c r="G448" s="228">
        <v>0</v>
      </c>
      <c r="H448" s="229">
        <f t="shared" si="20"/>
        <v>0</v>
      </c>
      <c r="I448" s="228"/>
      <c r="J448" s="229"/>
      <c r="K448" s="218">
        <f t="shared" si="18"/>
        <v>0</v>
      </c>
      <c r="L448" s="207"/>
      <c r="N448" s="230">
        <f t="shared" si="19"/>
        <v>0</v>
      </c>
    </row>
    <row r="449" spans="1:14" s="221" customFormat="1" ht="16.5" customHeight="1" x14ac:dyDescent="0.2">
      <c r="A449" s="222"/>
      <c r="B449" s="223"/>
      <c r="C449" s="224"/>
      <c r="D449" s="230"/>
      <c r="E449" s="226"/>
      <c r="F449" s="227"/>
      <c r="G449" s="228">
        <v>0</v>
      </c>
      <c r="H449" s="229">
        <f t="shared" si="20"/>
        <v>0</v>
      </c>
      <c r="I449" s="228"/>
      <c r="J449" s="229"/>
      <c r="K449" s="218">
        <f t="shared" si="18"/>
        <v>0</v>
      </c>
      <c r="L449" s="207"/>
      <c r="N449" s="230">
        <f t="shared" si="19"/>
        <v>0</v>
      </c>
    </row>
    <row r="450" spans="1:14" s="221" customFormat="1" ht="16.5" customHeight="1" x14ac:dyDescent="0.2">
      <c r="A450" s="222"/>
      <c r="B450" s="223"/>
      <c r="C450" s="224" t="s">
        <v>907</v>
      </c>
      <c r="D450" s="230"/>
      <c r="E450" s="226"/>
      <c r="F450" s="227"/>
      <c r="G450" s="228">
        <v>0</v>
      </c>
      <c r="H450" s="229">
        <f t="shared" si="20"/>
        <v>0</v>
      </c>
      <c r="I450" s="228"/>
      <c r="J450" s="229"/>
      <c r="K450" s="218">
        <f t="shared" si="18"/>
        <v>0</v>
      </c>
      <c r="L450" s="207"/>
      <c r="N450" s="230">
        <f t="shared" si="19"/>
        <v>0</v>
      </c>
    </row>
    <row r="451" spans="1:14" s="221" customFormat="1" ht="16.5" customHeight="1" x14ac:dyDescent="0.2">
      <c r="A451" s="222" t="s">
        <v>848</v>
      </c>
      <c r="B451" s="223" t="s">
        <v>908</v>
      </c>
      <c r="C451" s="224" t="s">
        <v>909</v>
      </c>
      <c r="D451" s="230" t="s">
        <v>144</v>
      </c>
      <c r="E451" s="226">
        <v>47392</v>
      </c>
      <c r="F451" s="227">
        <v>48121</v>
      </c>
      <c r="G451" s="228">
        <v>393986.09</v>
      </c>
      <c r="H451" s="229">
        <f t="shared" si="20"/>
        <v>393986.09</v>
      </c>
      <c r="I451" s="228"/>
      <c r="J451" s="229"/>
      <c r="K451" s="218">
        <f t="shared" si="18"/>
        <v>39398.609000000004</v>
      </c>
      <c r="L451" s="207"/>
      <c r="N451" s="230">
        <f t="shared" si="19"/>
        <v>0</v>
      </c>
    </row>
    <row r="452" spans="1:14" s="221" customFormat="1" ht="16.5" customHeight="1" x14ac:dyDescent="0.2">
      <c r="A452" s="222" t="s">
        <v>848</v>
      </c>
      <c r="B452" s="223" t="s">
        <v>910</v>
      </c>
      <c r="C452" s="224" t="s">
        <v>911</v>
      </c>
      <c r="D452" s="230" t="s">
        <v>144</v>
      </c>
      <c r="E452" s="226">
        <v>47392</v>
      </c>
      <c r="F452" s="227">
        <v>48121</v>
      </c>
      <c r="G452" s="228">
        <v>393986.09</v>
      </c>
      <c r="H452" s="229">
        <f t="shared" si="20"/>
        <v>393986.09</v>
      </c>
      <c r="I452" s="228"/>
      <c r="J452" s="229"/>
      <c r="K452" s="218">
        <f t="shared" si="18"/>
        <v>39398.609000000004</v>
      </c>
      <c r="L452" s="207"/>
      <c r="N452" s="230">
        <f t="shared" si="19"/>
        <v>0</v>
      </c>
    </row>
    <row r="453" spans="1:14" s="221" customFormat="1" ht="16.5" customHeight="1" x14ac:dyDescent="0.2">
      <c r="A453" s="222" t="s">
        <v>848</v>
      </c>
      <c r="B453" s="223" t="s">
        <v>912</v>
      </c>
      <c r="C453" s="224" t="s">
        <v>913</v>
      </c>
      <c r="D453" s="230" t="s">
        <v>144</v>
      </c>
      <c r="E453" s="226">
        <v>45931</v>
      </c>
      <c r="F453" s="227">
        <v>48121</v>
      </c>
      <c r="G453" s="228">
        <v>393986.09</v>
      </c>
      <c r="H453" s="229">
        <f t="shared" si="20"/>
        <v>393986.09</v>
      </c>
      <c r="I453" s="228"/>
      <c r="J453" s="229"/>
      <c r="K453" s="218">
        <f t="shared" si="18"/>
        <v>39398.609000000004</v>
      </c>
      <c r="L453" s="207"/>
      <c r="N453" s="230">
        <f t="shared" si="19"/>
        <v>0</v>
      </c>
    </row>
    <row r="454" spans="1:14" s="221" customFormat="1" ht="16.5" customHeight="1" x14ac:dyDescent="0.2">
      <c r="A454" s="222" t="s">
        <v>848</v>
      </c>
      <c r="B454" s="223" t="s">
        <v>914</v>
      </c>
      <c r="C454" s="224" t="s">
        <v>915</v>
      </c>
      <c r="D454" s="230" t="s">
        <v>144</v>
      </c>
      <c r="E454" s="226">
        <v>46661</v>
      </c>
      <c r="F454" s="227">
        <v>48121</v>
      </c>
      <c r="G454" s="228">
        <v>559874.97</v>
      </c>
      <c r="H454" s="229">
        <f t="shared" si="20"/>
        <v>559874.97</v>
      </c>
      <c r="I454" s="228"/>
      <c r="J454" s="229"/>
      <c r="K454" s="218">
        <f t="shared" si="18"/>
        <v>55987.497000000003</v>
      </c>
      <c r="L454" s="207"/>
      <c r="N454" s="230">
        <f t="shared" si="19"/>
        <v>0</v>
      </c>
    </row>
    <row r="455" spans="1:14" s="221" customFormat="1" ht="16.5" customHeight="1" x14ac:dyDescent="0.2">
      <c r="A455" s="222" t="s">
        <v>848</v>
      </c>
      <c r="B455" s="223" t="s">
        <v>916</v>
      </c>
      <c r="C455" s="224" t="s">
        <v>917</v>
      </c>
      <c r="D455" s="230" t="s">
        <v>144</v>
      </c>
      <c r="E455" s="226">
        <v>46661</v>
      </c>
      <c r="F455" s="227">
        <v>48121</v>
      </c>
      <c r="G455" s="228">
        <v>1244166.6000000001</v>
      </c>
      <c r="H455" s="229">
        <f t="shared" si="20"/>
        <v>1244166.6000000001</v>
      </c>
      <c r="I455" s="228"/>
      <c r="J455" s="229"/>
      <c r="K455" s="218">
        <f t="shared" si="18"/>
        <v>124416.66000000002</v>
      </c>
      <c r="L455" s="207"/>
      <c r="N455" s="230">
        <f t="shared" si="19"/>
        <v>0</v>
      </c>
    </row>
    <row r="456" spans="1:14" s="221" customFormat="1" ht="16.5" customHeight="1" x14ac:dyDescent="0.2">
      <c r="A456" s="222"/>
      <c r="B456" s="223"/>
      <c r="C456" s="224"/>
      <c r="D456" s="230"/>
      <c r="E456" s="226"/>
      <c r="F456" s="227"/>
      <c r="G456" s="228">
        <v>0</v>
      </c>
      <c r="H456" s="229">
        <f t="shared" si="20"/>
        <v>0</v>
      </c>
      <c r="I456" s="228"/>
      <c r="J456" s="229"/>
      <c r="K456" s="218">
        <f t="shared" si="18"/>
        <v>0</v>
      </c>
      <c r="L456" s="207"/>
      <c r="N456" s="230">
        <f t="shared" si="19"/>
        <v>0</v>
      </c>
    </row>
    <row r="457" spans="1:14" s="221" customFormat="1" ht="16.5" customHeight="1" x14ac:dyDescent="0.2">
      <c r="A457" s="222"/>
      <c r="B457" s="223"/>
      <c r="C457" s="224" t="s">
        <v>918</v>
      </c>
      <c r="D457" s="230"/>
      <c r="E457" s="226"/>
      <c r="F457" s="227"/>
      <c r="G457" s="228">
        <v>0</v>
      </c>
      <c r="H457" s="229">
        <f t="shared" si="20"/>
        <v>0</v>
      </c>
      <c r="I457" s="228"/>
      <c r="J457" s="229"/>
      <c r="K457" s="218">
        <f t="shared" si="18"/>
        <v>0</v>
      </c>
      <c r="L457" s="207"/>
      <c r="N457" s="230">
        <f t="shared" si="19"/>
        <v>0</v>
      </c>
    </row>
    <row r="458" spans="1:14" s="221" customFormat="1" ht="16.5" customHeight="1" x14ac:dyDescent="0.2">
      <c r="A458" s="222" t="s">
        <v>848</v>
      </c>
      <c r="B458" s="223" t="s">
        <v>919</v>
      </c>
      <c r="C458" s="224" t="s">
        <v>920</v>
      </c>
      <c r="D458" s="230" t="s">
        <v>144</v>
      </c>
      <c r="E458" s="226">
        <v>46661</v>
      </c>
      <c r="F458" s="227">
        <v>48121</v>
      </c>
      <c r="G458" s="228">
        <v>8675604.8100000005</v>
      </c>
      <c r="H458" s="229">
        <f t="shared" si="20"/>
        <v>8675604.8100000005</v>
      </c>
      <c r="I458" s="228"/>
      <c r="J458" s="229"/>
      <c r="K458" s="218">
        <f t="shared" si="18"/>
        <v>867560.48100000015</v>
      </c>
      <c r="L458" s="207"/>
      <c r="N458" s="230">
        <f t="shared" si="19"/>
        <v>0</v>
      </c>
    </row>
    <row r="459" spans="1:14" s="221" customFormat="1" ht="16.5" customHeight="1" x14ac:dyDescent="0.2">
      <c r="A459" s="222" t="s">
        <v>848</v>
      </c>
      <c r="B459" s="223" t="s">
        <v>921</v>
      </c>
      <c r="C459" s="224" t="s">
        <v>922</v>
      </c>
      <c r="D459" s="230" t="s">
        <v>144</v>
      </c>
      <c r="E459" s="226">
        <v>45931</v>
      </c>
      <c r="F459" s="227">
        <v>48121</v>
      </c>
      <c r="G459" s="228">
        <v>8508782.8000000007</v>
      </c>
      <c r="H459" s="229">
        <f t="shared" si="20"/>
        <v>8508782.8000000007</v>
      </c>
      <c r="I459" s="228"/>
      <c r="J459" s="229"/>
      <c r="K459" s="218">
        <f t="shared" si="18"/>
        <v>850878.28000000014</v>
      </c>
      <c r="L459" s="207"/>
      <c r="N459" s="230">
        <f t="shared" si="19"/>
        <v>0</v>
      </c>
    </row>
    <row r="460" spans="1:14" s="221" customFormat="1" ht="16.5" customHeight="1" x14ac:dyDescent="0.2">
      <c r="A460" s="222" t="s">
        <v>848</v>
      </c>
      <c r="B460" s="223" t="s">
        <v>923</v>
      </c>
      <c r="C460" s="224" t="s">
        <v>924</v>
      </c>
      <c r="D460" s="230" t="s">
        <v>144</v>
      </c>
      <c r="E460" s="226">
        <v>46661</v>
      </c>
      <c r="F460" s="227">
        <v>48121</v>
      </c>
      <c r="G460" s="228">
        <v>3420409.94</v>
      </c>
      <c r="H460" s="229">
        <f t="shared" si="20"/>
        <v>3420409.94</v>
      </c>
      <c r="I460" s="228"/>
      <c r="J460" s="229"/>
      <c r="K460" s="218">
        <f t="shared" si="18"/>
        <v>342040.99400000001</v>
      </c>
      <c r="L460" s="207"/>
      <c r="N460" s="230">
        <f t="shared" si="19"/>
        <v>0</v>
      </c>
    </row>
    <row r="461" spans="1:14" s="221" customFormat="1" ht="16.5" customHeight="1" x14ac:dyDescent="0.2">
      <c r="A461" s="222" t="s">
        <v>848</v>
      </c>
      <c r="B461" s="223" t="s">
        <v>925</v>
      </c>
      <c r="C461" s="224" t="s">
        <v>926</v>
      </c>
      <c r="D461" s="230" t="s">
        <v>144</v>
      </c>
      <c r="E461" s="226">
        <v>45931</v>
      </c>
      <c r="F461" s="227">
        <v>48121</v>
      </c>
      <c r="G461" s="228">
        <v>5223455.1399999997</v>
      </c>
      <c r="H461" s="229">
        <f t="shared" si="20"/>
        <v>5223455.1399999997</v>
      </c>
      <c r="I461" s="228"/>
      <c r="J461" s="229"/>
      <c r="K461" s="218">
        <f t="shared" ref="K461:K524" si="21">G461*$K$6</f>
        <v>522345.51399999997</v>
      </c>
      <c r="L461" s="207"/>
      <c r="N461" s="230">
        <f t="shared" si="19"/>
        <v>0</v>
      </c>
    </row>
    <row r="462" spans="1:14" s="221" customFormat="1" ht="16.5" customHeight="1" x14ac:dyDescent="0.2">
      <c r="A462" s="222" t="s">
        <v>848</v>
      </c>
      <c r="B462" s="223" t="s">
        <v>927</v>
      </c>
      <c r="C462" s="224" t="s">
        <v>928</v>
      </c>
      <c r="D462" s="230" t="s">
        <v>144</v>
      </c>
      <c r="E462" s="226">
        <v>46661</v>
      </c>
      <c r="F462" s="227">
        <v>48121</v>
      </c>
      <c r="G462" s="228">
        <v>6223429.1600000001</v>
      </c>
      <c r="H462" s="229">
        <f t="shared" si="20"/>
        <v>6223429.1600000001</v>
      </c>
      <c r="I462" s="228"/>
      <c r="J462" s="229"/>
      <c r="K462" s="218">
        <f t="shared" si="21"/>
        <v>622342.91600000008</v>
      </c>
      <c r="L462" s="207"/>
      <c r="N462" s="230">
        <f t="shared" ref="N462:N525" si="22">IF(D462="SŽDC",0,IF(D462="Ostatní",0,IF(D462="",0,1)))</f>
        <v>0</v>
      </c>
    </row>
    <row r="463" spans="1:14" s="221" customFormat="1" ht="16.5" customHeight="1" x14ac:dyDescent="0.2">
      <c r="A463" s="222" t="s">
        <v>848</v>
      </c>
      <c r="B463" s="223" t="s">
        <v>929</v>
      </c>
      <c r="C463" s="224" t="s">
        <v>930</v>
      </c>
      <c r="D463" s="230" t="s">
        <v>144</v>
      </c>
      <c r="E463" s="226">
        <v>45931</v>
      </c>
      <c r="F463" s="227">
        <v>48121</v>
      </c>
      <c r="G463" s="228">
        <v>2266130.23</v>
      </c>
      <c r="H463" s="229">
        <f t="shared" si="20"/>
        <v>2266130.23</v>
      </c>
      <c r="I463" s="228"/>
      <c r="J463" s="229"/>
      <c r="K463" s="218">
        <f t="shared" si="21"/>
        <v>226613.02300000002</v>
      </c>
      <c r="L463" s="207"/>
      <c r="N463" s="230">
        <f t="shared" si="22"/>
        <v>0</v>
      </c>
    </row>
    <row r="464" spans="1:14" s="221" customFormat="1" ht="16.5" customHeight="1" x14ac:dyDescent="0.2">
      <c r="A464" s="222" t="s">
        <v>848</v>
      </c>
      <c r="B464" s="223" t="s">
        <v>931</v>
      </c>
      <c r="C464" s="224" t="s">
        <v>932</v>
      </c>
      <c r="D464" s="230" t="s">
        <v>144</v>
      </c>
      <c r="E464" s="226">
        <v>46661</v>
      </c>
      <c r="F464" s="227">
        <v>48121</v>
      </c>
      <c r="G464" s="228">
        <v>42527959.640000001</v>
      </c>
      <c r="H464" s="229">
        <f t="shared" ref="H464:H527" si="23">G464</f>
        <v>42527959.640000001</v>
      </c>
      <c r="I464" s="228"/>
      <c r="J464" s="229"/>
      <c r="K464" s="218">
        <f t="shared" si="21"/>
        <v>4252795.9640000006</v>
      </c>
      <c r="L464" s="207"/>
      <c r="N464" s="230">
        <f t="shared" si="22"/>
        <v>0</v>
      </c>
    </row>
    <row r="465" spans="1:14" s="221" customFormat="1" ht="16.5" customHeight="1" x14ac:dyDescent="0.2">
      <c r="A465" s="222" t="s">
        <v>848</v>
      </c>
      <c r="B465" s="232" t="s">
        <v>933</v>
      </c>
      <c r="C465" s="224" t="s">
        <v>934</v>
      </c>
      <c r="D465" s="230" t="s">
        <v>144</v>
      </c>
      <c r="E465" s="226">
        <v>46661</v>
      </c>
      <c r="F465" s="227">
        <v>48121</v>
      </c>
      <c r="G465" s="228">
        <v>4021240.8</v>
      </c>
      <c r="H465" s="229">
        <f t="shared" si="23"/>
        <v>4021240.8</v>
      </c>
      <c r="I465" s="228"/>
      <c r="J465" s="229"/>
      <c r="K465" s="218">
        <f t="shared" si="21"/>
        <v>402124.08</v>
      </c>
      <c r="L465" s="207"/>
      <c r="N465" s="230">
        <f t="shared" si="22"/>
        <v>0</v>
      </c>
    </row>
    <row r="466" spans="1:14" s="221" customFormat="1" ht="16.5" customHeight="1" x14ac:dyDescent="0.2">
      <c r="A466" s="222"/>
      <c r="B466" s="223"/>
      <c r="C466" s="224"/>
      <c r="D466" s="230"/>
      <c r="E466" s="226"/>
      <c r="F466" s="227"/>
      <c r="G466" s="228">
        <v>0</v>
      </c>
      <c r="H466" s="229">
        <f t="shared" si="23"/>
        <v>0</v>
      </c>
      <c r="I466" s="228"/>
      <c r="J466" s="229"/>
      <c r="K466" s="218">
        <f t="shared" si="21"/>
        <v>0</v>
      </c>
      <c r="L466" s="207"/>
      <c r="N466" s="230">
        <f t="shared" si="22"/>
        <v>0</v>
      </c>
    </row>
    <row r="467" spans="1:14" s="221" customFormat="1" ht="16.5" customHeight="1" x14ac:dyDescent="0.2">
      <c r="A467" s="222"/>
      <c r="B467" s="223"/>
      <c r="C467" s="224" t="s">
        <v>935</v>
      </c>
      <c r="D467" s="230"/>
      <c r="E467" s="226"/>
      <c r="F467" s="227"/>
      <c r="G467" s="228">
        <v>0</v>
      </c>
      <c r="H467" s="229">
        <f t="shared" si="23"/>
        <v>0</v>
      </c>
      <c r="I467" s="228"/>
      <c r="J467" s="229"/>
      <c r="K467" s="218">
        <f t="shared" si="21"/>
        <v>0</v>
      </c>
      <c r="L467" s="207"/>
      <c r="N467" s="230">
        <f t="shared" si="22"/>
        <v>0</v>
      </c>
    </row>
    <row r="468" spans="1:14" s="221" customFormat="1" ht="16.5" customHeight="1" x14ac:dyDescent="0.2">
      <c r="A468" s="222" t="s">
        <v>848</v>
      </c>
      <c r="B468" s="223" t="s">
        <v>936</v>
      </c>
      <c r="C468" s="224" t="s">
        <v>937</v>
      </c>
      <c r="D468" s="230" t="s">
        <v>154</v>
      </c>
      <c r="E468" s="226">
        <v>45931</v>
      </c>
      <c r="F468" s="227">
        <v>48121</v>
      </c>
      <c r="G468" s="228">
        <v>2750644.99</v>
      </c>
      <c r="H468" s="229">
        <f t="shared" si="23"/>
        <v>2750644.99</v>
      </c>
      <c r="I468" s="228"/>
      <c r="J468" s="229"/>
      <c r="K468" s="218">
        <f t="shared" si="21"/>
        <v>275064.49900000001</v>
      </c>
      <c r="L468" s="207"/>
      <c r="N468" s="230">
        <f t="shared" si="22"/>
        <v>0</v>
      </c>
    </row>
    <row r="469" spans="1:14" s="221" customFormat="1" ht="16.5" customHeight="1" x14ac:dyDescent="0.2">
      <c r="A469" s="222"/>
      <c r="B469" s="223"/>
      <c r="C469" s="224"/>
      <c r="D469" s="230"/>
      <c r="E469" s="226"/>
      <c r="F469" s="227"/>
      <c r="G469" s="228">
        <v>0</v>
      </c>
      <c r="H469" s="229">
        <f t="shared" si="23"/>
        <v>0</v>
      </c>
      <c r="I469" s="228"/>
      <c r="J469" s="229"/>
      <c r="K469" s="218">
        <f t="shared" si="21"/>
        <v>0</v>
      </c>
      <c r="L469" s="207"/>
      <c r="N469" s="230">
        <f t="shared" si="22"/>
        <v>0</v>
      </c>
    </row>
    <row r="470" spans="1:14" s="221" customFormat="1" ht="16.5" customHeight="1" x14ac:dyDescent="0.2">
      <c r="A470" s="222"/>
      <c r="B470" s="223"/>
      <c r="C470" s="224" t="s">
        <v>938</v>
      </c>
      <c r="D470" s="230"/>
      <c r="E470" s="226"/>
      <c r="F470" s="227"/>
      <c r="G470" s="228">
        <v>0</v>
      </c>
      <c r="H470" s="229">
        <f t="shared" si="23"/>
        <v>0</v>
      </c>
      <c r="I470" s="228"/>
      <c r="J470" s="229"/>
      <c r="K470" s="218">
        <f t="shared" si="21"/>
        <v>0</v>
      </c>
      <c r="L470" s="207"/>
      <c r="N470" s="230">
        <f t="shared" si="22"/>
        <v>0</v>
      </c>
    </row>
    <row r="471" spans="1:14" s="221" customFormat="1" ht="16.5" customHeight="1" x14ac:dyDescent="0.2">
      <c r="A471" s="222"/>
      <c r="B471" s="223"/>
      <c r="C471" s="224" t="s">
        <v>939</v>
      </c>
      <c r="D471" s="230"/>
      <c r="E471" s="226"/>
      <c r="F471" s="227"/>
      <c r="G471" s="228">
        <v>0</v>
      </c>
      <c r="H471" s="229">
        <f t="shared" si="23"/>
        <v>0</v>
      </c>
      <c r="I471" s="228"/>
      <c r="J471" s="229"/>
      <c r="K471" s="218">
        <f t="shared" si="21"/>
        <v>0</v>
      </c>
      <c r="L471" s="207"/>
      <c r="N471" s="230">
        <f t="shared" si="22"/>
        <v>0</v>
      </c>
    </row>
    <row r="472" spans="1:14" s="221" customFormat="1" ht="16.5" customHeight="1" x14ac:dyDescent="0.2">
      <c r="A472" s="222" t="s">
        <v>940</v>
      </c>
      <c r="B472" s="223" t="s">
        <v>941</v>
      </c>
      <c r="C472" s="224" t="s">
        <v>942</v>
      </c>
      <c r="D472" s="230" t="s">
        <v>144</v>
      </c>
      <c r="E472" s="226">
        <v>45931</v>
      </c>
      <c r="F472" s="227">
        <v>48121</v>
      </c>
      <c r="G472" s="228">
        <v>4669929.57</v>
      </c>
      <c r="H472" s="229">
        <f t="shared" si="23"/>
        <v>4669929.57</v>
      </c>
      <c r="I472" s="228"/>
      <c r="J472" s="229"/>
      <c r="K472" s="218">
        <f t="shared" si="21"/>
        <v>466992.95700000005</v>
      </c>
      <c r="L472" s="207"/>
      <c r="N472" s="230">
        <f t="shared" si="22"/>
        <v>0</v>
      </c>
    </row>
    <row r="473" spans="1:14" s="221" customFormat="1" ht="16.5" customHeight="1" x14ac:dyDescent="0.2">
      <c r="A473" s="222" t="s">
        <v>940</v>
      </c>
      <c r="B473" s="223" t="s">
        <v>943</v>
      </c>
      <c r="C473" s="224" t="s">
        <v>944</v>
      </c>
      <c r="D473" s="230" t="s">
        <v>144</v>
      </c>
      <c r="E473" s="226">
        <v>47392</v>
      </c>
      <c r="F473" s="227">
        <v>48121</v>
      </c>
      <c r="G473" s="228">
        <v>80669535.290000007</v>
      </c>
      <c r="H473" s="229">
        <f t="shared" si="23"/>
        <v>80669535.290000007</v>
      </c>
      <c r="I473" s="228"/>
      <c r="J473" s="229"/>
      <c r="K473" s="218">
        <f t="shared" si="21"/>
        <v>8066953.529000001</v>
      </c>
      <c r="L473" s="207"/>
      <c r="N473" s="230">
        <f t="shared" si="22"/>
        <v>0</v>
      </c>
    </row>
    <row r="474" spans="1:14" s="221" customFormat="1" ht="16.5" customHeight="1" x14ac:dyDescent="0.2">
      <c r="A474" s="222" t="s">
        <v>940</v>
      </c>
      <c r="B474" s="223" t="s">
        <v>945</v>
      </c>
      <c r="C474" s="224" t="s">
        <v>946</v>
      </c>
      <c r="D474" s="230" t="s">
        <v>144</v>
      </c>
      <c r="E474" s="226">
        <v>47392</v>
      </c>
      <c r="F474" s="227">
        <v>48121</v>
      </c>
      <c r="G474" s="228">
        <v>6496623.2599999998</v>
      </c>
      <c r="H474" s="229">
        <f t="shared" si="23"/>
        <v>6496623.2599999998</v>
      </c>
      <c r="I474" s="228"/>
      <c r="J474" s="229"/>
      <c r="K474" s="218">
        <f t="shared" si="21"/>
        <v>649662.326</v>
      </c>
      <c r="L474" s="207"/>
      <c r="N474" s="230">
        <f t="shared" si="22"/>
        <v>0</v>
      </c>
    </row>
    <row r="475" spans="1:14" s="221" customFormat="1" ht="16.5" customHeight="1" x14ac:dyDescent="0.2">
      <c r="A475" s="222" t="s">
        <v>940</v>
      </c>
      <c r="B475" s="223" t="s">
        <v>947</v>
      </c>
      <c r="C475" s="224" t="s">
        <v>948</v>
      </c>
      <c r="D475" s="230" t="s">
        <v>144</v>
      </c>
      <c r="E475" s="226">
        <v>47392</v>
      </c>
      <c r="F475" s="227">
        <v>48121</v>
      </c>
      <c r="G475" s="228">
        <v>206116.93</v>
      </c>
      <c r="H475" s="229">
        <f t="shared" si="23"/>
        <v>206116.93</v>
      </c>
      <c r="I475" s="228"/>
      <c r="J475" s="229"/>
      <c r="K475" s="218">
        <f t="shared" si="21"/>
        <v>20611.692999999999</v>
      </c>
      <c r="L475" s="207"/>
      <c r="N475" s="230">
        <f t="shared" si="22"/>
        <v>0</v>
      </c>
    </row>
    <row r="476" spans="1:14" s="221" customFormat="1" ht="16.5" customHeight="1" x14ac:dyDescent="0.2">
      <c r="A476" s="222" t="s">
        <v>940</v>
      </c>
      <c r="B476" s="223" t="s">
        <v>949</v>
      </c>
      <c r="C476" s="224" t="s">
        <v>950</v>
      </c>
      <c r="D476" s="230" t="s">
        <v>144</v>
      </c>
      <c r="E476" s="226">
        <v>47392</v>
      </c>
      <c r="F476" s="227">
        <v>48121</v>
      </c>
      <c r="G476" s="228">
        <v>2547419.92</v>
      </c>
      <c r="H476" s="229">
        <f t="shared" si="23"/>
        <v>2547419.92</v>
      </c>
      <c r="I476" s="228"/>
      <c r="J476" s="229"/>
      <c r="K476" s="218">
        <f t="shared" si="21"/>
        <v>254741.992</v>
      </c>
      <c r="L476" s="207"/>
      <c r="N476" s="230">
        <f t="shared" si="22"/>
        <v>0</v>
      </c>
    </row>
    <row r="477" spans="1:14" s="221" customFormat="1" ht="16.5" customHeight="1" x14ac:dyDescent="0.2">
      <c r="A477" s="222" t="s">
        <v>940</v>
      </c>
      <c r="B477" s="223" t="s">
        <v>951</v>
      </c>
      <c r="C477" s="224" t="s">
        <v>952</v>
      </c>
      <c r="D477" s="230" t="s">
        <v>144</v>
      </c>
      <c r="E477" s="226">
        <v>45931</v>
      </c>
      <c r="F477" s="227">
        <v>48121</v>
      </c>
      <c r="G477" s="228">
        <v>45881798.369999997</v>
      </c>
      <c r="H477" s="229">
        <f t="shared" si="23"/>
        <v>45881798.369999997</v>
      </c>
      <c r="I477" s="228"/>
      <c r="J477" s="229"/>
      <c r="K477" s="218">
        <f t="shared" si="21"/>
        <v>4588179.8370000003</v>
      </c>
      <c r="L477" s="207"/>
      <c r="N477" s="230">
        <f t="shared" si="22"/>
        <v>0</v>
      </c>
    </row>
    <row r="478" spans="1:14" s="221" customFormat="1" ht="16.5" customHeight="1" x14ac:dyDescent="0.2">
      <c r="A478" s="222" t="s">
        <v>940</v>
      </c>
      <c r="B478" s="223" t="s">
        <v>953</v>
      </c>
      <c r="C478" s="224" t="s">
        <v>954</v>
      </c>
      <c r="D478" s="230" t="s">
        <v>144</v>
      </c>
      <c r="E478" s="226">
        <v>47392</v>
      </c>
      <c r="F478" s="227">
        <v>48121</v>
      </c>
      <c r="G478" s="228">
        <v>79211444.090000004</v>
      </c>
      <c r="H478" s="229">
        <f t="shared" si="23"/>
        <v>79211444.090000004</v>
      </c>
      <c r="I478" s="228"/>
      <c r="J478" s="229"/>
      <c r="K478" s="218">
        <f t="shared" si="21"/>
        <v>7921144.4090000009</v>
      </c>
      <c r="L478" s="207"/>
      <c r="N478" s="230">
        <f t="shared" si="22"/>
        <v>0</v>
      </c>
    </row>
    <row r="479" spans="1:14" s="221" customFormat="1" ht="16.5" customHeight="1" x14ac:dyDescent="0.2">
      <c r="A479" s="222" t="s">
        <v>940</v>
      </c>
      <c r="B479" s="223" t="s">
        <v>955</v>
      </c>
      <c r="C479" s="224" t="s">
        <v>956</v>
      </c>
      <c r="D479" s="230" t="s">
        <v>144</v>
      </c>
      <c r="E479" s="226">
        <v>47392</v>
      </c>
      <c r="F479" s="227">
        <v>48121</v>
      </c>
      <c r="G479" s="228">
        <v>206116.93</v>
      </c>
      <c r="H479" s="229">
        <f t="shared" si="23"/>
        <v>206116.93</v>
      </c>
      <c r="I479" s="228"/>
      <c r="J479" s="229"/>
      <c r="K479" s="218">
        <f t="shared" si="21"/>
        <v>20611.692999999999</v>
      </c>
      <c r="L479" s="207"/>
      <c r="N479" s="230">
        <f t="shared" si="22"/>
        <v>0</v>
      </c>
    </row>
    <row r="480" spans="1:14" s="221" customFormat="1" ht="16.5" customHeight="1" x14ac:dyDescent="0.2">
      <c r="A480" s="222" t="s">
        <v>940</v>
      </c>
      <c r="B480" s="223" t="s">
        <v>957</v>
      </c>
      <c r="C480" s="224" t="s">
        <v>958</v>
      </c>
      <c r="D480" s="230" t="s">
        <v>144</v>
      </c>
      <c r="E480" s="226">
        <v>47392</v>
      </c>
      <c r="F480" s="227">
        <v>48121</v>
      </c>
      <c r="G480" s="228">
        <v>1681441.39</v>
      </c>
      <c r="H480" s="229">
        <f t="shared" si="23"/>
        <v>1681441.39</v>
      </c>
      <c r="I480" s="228"/>
      <c r="J480" s="229"/>
      <c r="K480" s="218">
        <f t="shared" si="21"/>
        <v>168144.139</v>
      </c>
      <c r="L480" s="207"/>
      <c r="N480" s="230">
        <f t="shared" si="22"/>
        <v>0</v>
      </c>
    </row>
    <row r="481" spans="1:14" s="221" customFormat="1" ht="16.5" customHeight="1" x14ac:dyDescent="0.2">
      <c r="A481" s="222" t="s">
        <v>940</v>
      </c>
      <c r="B481" s="223" t="s">
        <v>959</v>
      </c>
      <c r="C481" s="224" t="s">
        <v>960</v>
      </c>
      <c r="D481" s="230" t="s">
        <v>144</v>
      </c>
      <c r="E481" s="226">
        <v>47392</v>
      </c>
      <c r="F481" s="227">
        <v>48121</v>
      </c>
      <c r="G481" s="228">
        <v>49981058.789999999</v>
      </c>
      <c r="H481" s="229">
        <f t="shared" si="23"/>
        <v>49981058.789999999</v>
      </c>
      <c r="I481" s="228"/>
      <c r="J481" s="229"/>
      <c r="K481" s="218">
        <f t="shared" si="21"/>
        <v>4998105.8789999997</v>
      </c>
      <c r="L481" s="207"/>
      <c r="N481" s="230">
        <f t="shared" si="22"/>
        <v>0</v>
      </c>
    </row>
    <row r="482" spans="1:14" s="221" customFormat="1" ht="16.5" customHeight="1" x14ac:dyDescent="0.2">
      <c r="A482" s="222" t="s">
        <v>940</v>
      </c>
      <c r="B482" s="223" t="s">
        <v>961</v>
      </c>
      <c r="C482" s="224" t="s">
        <v>962</v>
      </c>
      <c r="D482" s="230" t="s">
        <v>144</v>
      </c>
      <c r="E482" s="226">
        <v>47392</v>
      </c>
      <c r="F482" s="227">
        <v>48121</v>
      </c>
      <c r="G482" s="228">
        <v>8655430.1300000008</v>
      </c>
      <c r="H482" s="229">
        <f t="shared" si="23"/>
        <v>8655430.1300000008</v>
      </c>
      <c r="I482" s="228"/>
      <c r="J482" s="229"/>
      <c r="K482" s="218">
        <f t="shared" si="21"/>
        <v>865543.01300000015</v>
      </c>
      <c r="L482" s="207"/>
      <c r="N482" s="230">
        <f t="shared" si="22"/>
        <v>0</v>
      </c>
    </row>
    <row r="483" spans="1:14" s="221" customFormat="1" ht="16.5" customHeight="1" x14ac:dyDescent="0.2">
      <c r="A483" s="222" t="s">
        <v>940</v>
      </c>
      <c r="B483" s="223" t="s">
        <v>963</v>
      </c>
      <c r="C483" s="224" t="s">
        <v>964</v>
      </c>
      <c r="D483" s="230" t="s">
        <v>144</v>
      </c>
      <c r="E483" s="226">
        <v>45931</v>
      </c>
      <c r="F483" s="227">
        <v>48121</v>
      </c>
      <c r="G483" s="228">
        <v>18071250.300000001</v>
      </c>
      <c r="H483" s="229">
        <f t="shared" si="23"/>
        <v>18071250.300000001</v>
      </c>
      <c r="I483" s="228"/>
      <c r="J483" s="229"/>
      <c r="K483" s="218">
        <f t="shared" si="21"/>
        <v>1807125.0300000003</v>
      </c>
      <c r="L483" s="207"/>
      <c r="N483" s="230">
        <f t="shared" si="22"/>
        <v>0</v>
      </c>
    </row>
    <row r="484" spans="1:14" s="221" customFormat="1" ht="16.5" customHeight="1" x14ac:dyDescent="0.2">
      <c r="A484" s="222" t="s">
        <v>940</v>
      </c>
      <c r="B484" s="223" t="s">
        <v>965</v>
      </c>
      <c r="C484" s="224" t="s">
        <v>966</v>
      </c>
      <c r="D484" s="230" t="s">
        <v>144</v>
      </c>
      <c r="E484" s="226">
        <v>45931</v>
      </c>
      <c r="F484" s="227">
        <v>48121</v>
      </c>
      <c r="G484" s="228">
        <v>206116.93</v>
      </c>
      <c r="H484" s="229">
        <f t="shared" si="23"/>
        <v>206116.93</v>
      </c>
      <c r="I484" s="228"/>
      <c r="J484" s="229"/>
      <c r="K484" s="218">
        <f t="shared" si="21"/>
        <v>20611.692999999999</v>
      </c>
      <c r="L484" s="207"/>
      <c r="N484" s="230">
        <f t="shared" si="22"/>
        <v>0</v>
      </c>
    </row>
    <row r="485" spans="1:14" s="221" customFormat="1" ht="16.5" customHeight="1" x14ac:dyDescent="0.2">
      <c r="A485" s="222" t="s">
        <v>940</v>
      </c>
      <c r="B485" s="223" t="s">
        <v>967</v>
      </c>
      <c r="C485" s="224" t="s">
        <v>968</v>
      </c>
      <c r="D485" s="230" t="s">
        <v>144</v>
      </c>
      <c r="E485" s="226">
        <v>45931</v>
      </c>
      <c r="F485" s="227">
        <v>48121</v>
      </c>
      <c r="G485" s="228">
        <v>3077752.82</v>
      </c>
      <c r="H485" s="229">
        <f t="shared" si="23"/>
        <v>3077752.82</v>
      </c>
      <c r="I485" s="228"/>
      <c r="J485" s="229"/>
      <c r="K485" s="218">
        <f t="shared" si="21"/>
        <v>307775.28200000001</v>
      </c>
      <c r="L485" s="207"/>
      <c r="N485" s="230">
        <f t="shared" si="22"/>
        <v>0</v>
      </c>
    </row>
    <row r="486" spans="1:14" s="221" customFormat="1" ht="16.5" customHeight="1" x14ac:dyDescent="0.2">
      <c r="A486" s="222" t="s">
        <v>940</v>
      </c>
      <c r="B486" s="223" t="s">
        <v>969</v>
      </c>
      <c r="C486" s="224" t="s">
        <v>970</v>
      </c>
      <c r="D486" s="230" t="s">
        <v>144</v>
      </c>
      <c r="E486" s="226">
        <v>45931</v>
      </c>
      <c r="F486" s="227">
        <v>48121</v>
      </c>
      <c r="G486" s="228">
        <v>74473121.129999995</v>
      </c>
      <c r="H486" s="229">
        <f t="shared" si="23"/>
        <v>74473121.129999995</v>
      </c>
      <c r="I486" s="228"/>
      <c r="J486" s="229"/>
      <c r="K486" s="218">
        <f t="shared" si="21"/>
        <v>7447312.1129999999</v>
      </c>
      <c r="L486" s="207"/>
      <c r="N486" s="230">
        <f t="shared" si="22"/>
        <v>0</v>
      </c>
    </row>
    <row r="487" spans="1:14" s="221" customFormat="1" ht="16.5" customHeight="1" x14ac:dyDescent="0.2">
      <c r="A487" s="222" t="s">
        <v>940</v>
      </c>
      <c r="B487" s="223" t="s">
        <v>971</v>
      </c>
      <c r="C487" s="224" t="s">
        <v>972</v>
      </c>
      <c r="D487" s="230" t="s">
        <v>144</v>
      </c>
      <c r="E487" s="226">
        <v>45931</v>
      </c>
      <c r="F487" s="227">
        <v>48121</v>
      </c>
      <c r="G487" s="228">
        <v>12960671.289999999</v>
      </c>
      <c r="H487" s="229">
        <f t="shared" si="23"/>
        <v>12960671.289999999</v>
      </c>
      <c r="I487" s="228"/>
      <c r="J487" s="229"/>
      <c r="K487" s="218">
        <f t="shared" si="21"/>
        <v>1296067.129</v>
      </c>
      <c r="L487" s="207"/>
      <c r="N487" s="230">
        <f t="shared" si="22"/>
        <v>0</v>
      </c>
    </row>
    <row r="488" spans="1:14" s="221" customFormat="1" ht="16.5" customHeight="1" x14ac:dyDescent="0.2">
      <c r="A488" s="222" t="s">
        <v>940</v>
      </c>
      <c r="B488" s="223" t="s">
        <v>973</v>
      </c>
      <c r="C488" s="224" t="s">
        <v>974</v>
      </c>
      <c r="D488" s="230" t="s">
        <v>144</v>
      </c>
      <c r="E488" s="226">
        <v>46661</v>
      </c>
      <c r="F488" s="227">
        <v>48121</v>
      </c>
      <c r="G488" s="228">
        <v>73327945.760000005</v>
      </c>
      <c r="H488" s="229">
        <f t="shared" si="23"/>
        <v>73327945.760000005</v>
      </c>
      <c r="I488" s="228"/>
      <c r="J488" s="229"/>
      <c r="K488" s="218">
        <f t="shared" si="21"/>
        <v>7332794.5760000013</v>
      </c>
      <c r="L488" s="207"/>
      <c r="N488" s="230">
        <f t="shared" si="22"/>
        <v>0</v>
      </c>
    </row>
    <row r="489" spans="1:14" s="221" customFormat="1" ht="16.5" customHeight="1" x14ac:dyDescent="0.2">
      <c r="A489" s="222" t="s">
        <v>940</v>
      </c>
      <c r="B489" s="223" t="s">
        <v>975</v>
      </c>
      <c r="C489" s="224" t="s">
        <v>976</v>
      </c>
      <c r="D489" s="230" t="s">
        <v>144</v>
      </c>
      <c r="E489" s="226">
        <v>46661</v>
      </c>
      <c r="F489" s="227">
        <v>48121</v>
      </c>
      <c r="G489" s="228">
        <v>206116.93</v>
      </c>
      <c r="H489" s="229">
        <f t="shared" si="23"/>
        <v>206116.93</v>
      </c>
      <c r="I489" s="228"/>
      <c r="J489" s="229"/>
      <c r="K489" s="218">
        <f t="shared" si="21"/>
        <v>20611.692999999999</v>
      </c>
      <c r="L489" s="207"/>
      <c r="N489" s="230">
        <f t="shared" si="22"/>
        <v>0</v>
      </c>
    </row>
    <row r="490" spans="1:14" s="221" customFormat="1" ht="16.5" customHeight="1" x14ac:dyDescent="0.2">
      <c r="A490" s="222" t="s">
        <v>940</v>
      </c>
      <c r="B490" s="223" t="s">
        <v>977</v>
      </c>
      <c r="C490" s="224" t="s">
        <v>978</v>
      </c>
      <c r="D490" s="230" t="s">
        <v>144</v>
      </c>
      <c r="E490" s="226">
        <v>45931</v>
      </c>
      <c r="F490" s="227">
        <v>48121</v>
      </c>
      <c r="G490" s="228">
        <v>62591628.340000004</v>
      </c>
      <c r="H490" s="229">
        <f t="shared" si="23"/>
        <v>62591628.340000004</v>
      </c>
      <c r="I490" s="228"/>
      <c r="J490" s="229"/>
      <c r="K490" s="218">
        <f t="shared" si="21"/>
        <v>6259162.8340000007</v>
      </c>
      <c r="L490" s="207"/>
      <c r="N490" s="230">
        <f t="shared" si="22"/>
        <v>0</v>
      </c>
    </row>
    <row r="491" spans="1:14" s="221" customFormat="1" ht="16.5" customHeight="1" x14ac:dyDescent="0.2">
      <c r="A491" s="222" t="s">
        <v>940</v>
      </c>
      <c r="B491" s="223" t="s">
        <v>979</v>
      </c>
      <c r="C491" s="224" t="s">
        <v>980</v>
      </c>
      <c r="D491" s="230" t="s">
        <v>144</v>
      </c>
      <c r="E491" s="226">
        <v>45931</v>
      </c>
      <c r="F491" s="227">
        <v>48121</v>
      </c>
      <c r="G491" s="228">
        <v>4781822.3899999997</v>
      </c>
      <c r="H491" s="229">
        <f t="shared" si="23"/>
        <v>4781822.3899999997</v>
      </c>
      <c r="I491" s="228"/>
      <c r="J491" s="229"/>
      <c r="K491" s="218">
        <f t="shared" si="21"/>
        <v>478182.239</v>
      </c>
      <c r="L491" s="207"/>
      <c r="N491" s="230">
        <f t="shared" si="22"/>
        <v>0</v>
      </c>
    </row>
    <row r="492" spans="1:14" s="221" customFormat="1" ht="16.5" customHeight="1" x14ac:dyDescent="0.2">
      <c r="A492" s="222" t="s">
        <v>940</v>
      </c>
      <c r="B492" s="223" t="s">
        <v>981</v>
      </c>
      <c r="C492" s="224" t="s">
        <v>982</v>
      </c>
      <c r="D492" s="230" t="s">
        <v>144</v>
      </c>
      <c r="E492" s="226">
        <v>46661</v>
      </c>
      <c r="F492" s="227">
        <v>48121</v>
      </c>
      <c r="G492" s="228">
        <v>92513801.730000004</v>
      </c>
      <c r="H492" s="229">
        <f t="shared" si="23"/>
        <v>92513801.730000004</v>
      </c>
      <c r="I492" s="228"/>
      <c r="J492" s="229"/>
      <c r="K492" s="218">
        <f t="shared" si="21"/>
        <v>9251380.1730000004</v>
      </c>
      <c r="L492" s="207"/>
      <c r="N492" s="230">
        <f t="shared" si="22"/>
        <v>0</v>
      </c>
    </row>
    <row r="493" spans="1:14" s="221" customFormat="1" ht="16.5" customHeight="1" x14ac:dyDescent="0.2">
      <c r="A493" s="222" t="s">
        <v>940</v>
      </c>
      <c r="B493" s="223" t="s">
        <v>983</v>
      </c>
      <c r="C493" s="224" t="s">
        <v>984</v>
      </c>
      <c r="D493" s="230" t="s">
        <v>144</v>
      </c>
      <c r="E493" s="226">
        <v>46661</v>
      </c>
      <c r="F493" s="227">
        <v>48121</v>
      </c>
      <c r="G493" s="228">
        <v>206116.93</v>
      </c>
      <c r="H493" s="229">
        <f t="shared" si="23"/>
        <v>206116.93</v>
      </c>
      <c r="I493" s="228"/>
      <c r="J493" s="229"/>
      <c r="K493" s="218">
        <f t="shared" si="21"/>
        <v>20611.692999999999</v>
      </c>
      <c r="L493" s="207"/>
      <c r="N493" s="230">
        <f t="shared" si="22"/>
        <v>0</v>
      </c>
    </row>
    <row r="494" spans="1:14" s="221" customFormat="1" ht="16.5" customHeight="1" x14ac:dyDescent="0.2">
      <c r="A494" s="222"/>
      <c r="B494" s="223"/>
      <c r="C494" s="224"/>
      <c r="D494" s="230"/>
      <c r="E494" s="226"/>
      <c r="F494" s="227"/>
      <c r="G494" s="228">
        <v>0</v>
      </c>
      <c r="H494" s="229">
        <f t="shared" si="23"/>
        <v>0</v>
      </c>
      <c r="I494" s="228"/>
      <c r="J494" s="229"/>
      <c r="K494" s="218">
        <f t="shared" si="21"/>
        <v>0</v>
      </c>
      <c r="L494" s="207"/>
      <c r="N494" s="230">
        <f t="shared" si="22"/>
        <v>0</v>
      </c>
    </row>
    <row r="495" spans="1:14" s="221" customFormat="1" ht="16.5" customHeight="1" x14ac:dyDescent="0.2">
      <c r="A495" s="222"/>
      <c r="B495" s="223"/>
      <c r="C495" s="224" t="s">
        <v>985</v>
      </c>
      <c r="D495" s="230"/>
      <c r="E495" s="226"/>
      <c r="F495" s="227"/>
      <c r="G495" s="228">
        <v>0</v>
      </c>
      <c r="H495" s="229">
        <f t="shared" si="23"/>
        <v>0</v>
      </c>
      <c r="I495" s="228"/>
      <c r="J495" s="229"/>
      <c r="K495" s="218">
        <f t="shared" si="21"/>
        <v>0</v>
      </c>
      <c r="L495" s="207"/>
      <c r="N495" s="230">
        <f t="shared" si="22"/>
        <v>0</v>
      </c>
    </row>
    <row r="496" spans="1:14" s="221" customFormat="1" ht="16.5" customHeight="1" x14ac:dyDescent="0.2">
      <c r="A496" s="222" t="s">
        <v>986</v>
      </c>
      <c r="B496" s="223" t="s">
        <v>987</v>
      </c>
      <c r="C496" s="224" t="s">
        <v>988</v>
      </c>
      <c r="D496" s="230" t="s">
        <v>144</v>
      </c>
      <c r="E496" s="226">
        <v>46661</v>
      </c>
      <c r="F496" s="227">
        <v>48121</v>
      </c>
      <c r="G496" s="228">
        <v>13308435.4</v>
      </c>
      <c r="H496" s="229">
        <f t="shared" si="23"/>
        <v>13308435.4</v>
      </c>
      <c r="I496" s="228"/>
      <c r="J496" s="229"/>
      <c r="K496" s="218">
        <f t="shared" si="21"/>
        <v>1330843.54</v>
      </c>
      <c r="L496" s="207"/>
      <c r="N496" s="230">
        <f t="shared" si="22"/>
        <v>0</v>
      </c>
    </row>
    <row r="497" spans="1:14" s="221" customFormat="1" ht="16.5" customHeight="1" x14ac:dyDescent="0.2">
      <c r="A497" s="222"/>
      <c r="B497" s="223"/>
      <c r="C497" s="224"/>
      <c r="D497" s="230"/>
      <c r="E497" s="226"/>
      <c r="F497" s="227"/>
      <c r="G497" s="228">
        <v>0</v>
      </c>
      <c r="H497" s="229">
        <f t="shared" si="23"/>
        <v>0</v>
      </c>
      <c r="I497" s="228"/>
      <c r="J497" s="229"/>
      <c r="K497" s="218">
        <f t="shared" si="21"/>
        <v>0</v>
      </c>
      <c r="L497" s="207"/>
      <c r="N497" s="230">
        <f t="shared" si="22"/>
        <v>0</v>
      </c>
    </row>
    <row r="498" spans="1:14" s="221" customFormat="1" ht="16.5" customHeight="1" x14ac:dyDescent="0.2">
      <c r="A498" s="222"/>
      <c r="B498" s="223"/>
      <c r="C498" s="224" t="s">
        <v>989</v>
      </c>
      <c r="D498" s="230"/>
      <c r="E498" s="226"/>
      <c r="F498" s="227"/>
      <c r="G498" s="228">
        <v>0</v>
      </c>
      <c r="H498" s="229">
        <f t="shared" si="23"/>
        <v>0</v>
      </c>
      <c r="I498" s="228"/>
      <c r="J498" s="229"/>
      <c r="K498" s="218">
        <f t="shared" si="21"/>
        <v>0</v>
      </c>
      <c r="L498" s="207"/>
      <c r="N498" s="230">
        <f t="shared" si="22"/>
        <v>0</v>
      </c>
    </row>
    <row r="499" spans="1:14" s="221" customFormat="1" ht="16.5" customHeight="1" x14ac:dyDescent="0.2">
      <c r="A499" s="222" t="s">
        <v>990</v>
      </c>
      <c r="B499" s="223" t="s">
        <v>991</v>
      </c>
      <c r="C499" s="224" t="s">
        <v>992</v>
      </c>
      <c r="D499" s="230" t="s">
        <v>144</v>
      </c>
      <c r="E499" s="226">
        <v>47392</v>
      </c>
      <c r="F499" s="227">
        <v>48121</v>
      </c>
      <c r="G499" s="228">
        <v>22974784.059999999</v>
      </c>
      <c r="H499" s="229">
        <f t="shared" si="23"/>
        <v>22974784.059999999</v>
      </c>
      <c r="I499" s="228"/>
      <c r="J499" s="229"/>
      <c r="K499" s="218">
        <f t="shared" si="21"/>
        <v>2297478.406</v>
      </c>
      <c r="L499" s="207"/>
      <c r="N499" s="230">
        <f t="shared" si="22"/>
        <v>0</v>
      </c>
    </row>
    <row r="500" spans="1:14" s="221" customFormat="1" ht="16.5" customHeight="1" x14ac:dyDescent="0.2">
      <c r="A500" s="222" t="s">
        <v>990</v>
      </c>
      <c r="B500" s="223" t="s">
        <v>993</v>
      </c>
      <c r="C500" s="224" t="s">
        <v>994</v>
      </c>
      <c r="D500" s="230" t="s">
        <v>144</v>
      </c>
      <c r="E500" s="226">
        <v>47392</v>
      </c>
      <c r="F500" s="227">
        <v>48121</v>
      </c>
      <c r="G500" s="228">
        <v>15109967.9</v>
      </c>
      <c r="H500" s="229">
        <f t="shared" si="23"/>
        <v>15109967.9</v>
      </c>
      <c r="I500" s="228"/>
      <c r="J500" s="229"/>
      <c r="K500" s="218">
        <f t="shared" si="21"/>
        <v>1510996.79</v>
      </c>
      <c r="L500" s="207"/>
      <c r="N500" s="230">
        <f t="shared" si="22"/>
        <v>0</v>
      </c>
    </row>
    <row r="501" spans="1:14" s="221" customFormat="1" ht="16.5" customHeight="1" x14ac:dyDescent="0.2">
      <c r="A501" s="222" t="s">
        <v>990</v>
      </c>
      <c r="B501" s="223" t="s">
        <v>995</v>
      </c>
      <c r="C501" s="224" t="s">
        <v>996</v>
      </c>
      <c r="D501" s="230" t="s">
        <v>144</v>
      </c>
      <c r="E501" s="226">
        <v>47392</v>
      </c>
      <c r="F501" s="227">
        <v>48121</v>
      </c>
      <c r="G501" s="228">
        <v>4039686.09</v>
      </c>
      <c r="H501" s="229">
        <f t="shared" si="23"/>
        <v>4039686.09</v>
      </c>
      <c r="I501" s="228"/>
      <c r="J501" s="229"/>
      <c r="K501" s="218">
        <f t="shared" si="21"/>
        <v>403968.609</v>
      </c>
      <c r="L501" s="207"/>
      <c r="N501" s="230">
        <f t="shared" si="22"/>
        <v>0</v>
      </c>
    </row>
    <row r="502" spans="1:14" s="221" customFormat="1" ht="16.5" customHeight="1" x14ac:dyDescent="0.2">
      <c r="A502" s="222" t="s">
        <v>990</v>
      </c>
      <c r="B502" s="223" t="s">
        <v>997</v>
      </c>
      <c r="C502" s="224" t="s">
        <v>998</v>
      </c>
      <c r="D502" s="230" t="s">
        <v>144</v>
      </c>
      <c r="E502" s="226">
        <v>47392</v>
      </c>
      <c r="F502" s="227">
        <v>48121</v>
      </c>
      <c r="G502" s="228">
        <v>13366321.800000001</v>
      </c>
      <c r="H502" s="229">
        <f t="shared" si="23"/>
        <v>13366321.800000001</v>
      </c>
      <c r="I502" s="228"/>
      <c r="J502" s="229"/>
      <c r="K502" s="218">
        <f t="shared" si="21"/>
        <v>1336632.1800000002</v>
      </c>
      <c r="L502" s="207"/>
      <c r="N502" s="230">
        <f t="shared" si="22"/>
        <v>0</v>
      </c>
    </row>
    <row r="503" spans="1:14" s="221" customFormat="1" ht="16.5" customHeight="1" x14ac:dyDescent="0.2">
      <c r="A503" s="222" t="s">
        <v>990</v>
      </c>
      <c r="B503" s="223" t="s">
        <v>999</v>
      </c>
      <c r="C503" s="224" t="s">
        <v>1000</v>
      </c>
      <c r="D503" s="230" t="s">
        <v>144</v>
      </c>
      <c r="E503" s="226">
        <v>47392</v>
      </c>
      <c r="F503" s="227">
        <v>48121</v>
      </c>
      <c r="G503" s="228">
        <v>18531223.870000001</v>
      </c>
      <c r="H503" s="229">
        <f t="shared" si="23"/>
        <v>18531223.870000001</v>
      </c>
      <c r="I503" s="228"/>
      <c r="J503" s="229"/>
      <c r="K503" s="218">
        <f t="shared" si="21"/>
        <v>1853122.3870000001</v>
      </c>
      <c r="L503" s="207"/>
      <c r="N503" s="230">
        <f t="shared" si="22"/>
        <v>0</v>
      </c>
    </row>
    <row r="504" spans="1:14" s="221" customFormat="1" ht="16.5" customHeight="1" x14ac:dyDescent="0.2">
      <c r="A504" s="222"/>
      <c r="B504" s="223"/>
      <c r="C504" s="224"/>
      <c r="D504" s="230"/>
      <c r="E504" s="226"/>
      <c r="F504" s="227"/>
      <c r="G504" s="228">
        <v>0</v>
      </c>
      <c r="H504" s="229">
        <f t="shared" si="23"/>
        <v>0</v>
      </c>
      <c r="I504" s="228"/>
      <c r="J504" s="229"/>
      <c r="K504" s="218">
        <f t="shared" si="21"/>
        <v>0</v>
      </c>
      <c r="L504" s="207"/>
      <c r="N504" s="230">
        <f t="shared" si="22"/>
        <v>0</v>
      </c>
    </row>
    <row r="505" spans="1:14" s="221" customFormat="1" ht="16.5" customHeight="1" x14ac:dyDescent="0.2">
      <c r="A505" s="222"/>
      <c r="B505" s="223"/>
      <c r="C505" s="224" t="s">
        <v>1001</v>
      </c>
      <c r="D505" s="230"/>
      <c r="E505" s="226"/>
      <c r="F505" s="227"/>
      <c r="G505" s="228">
        <v>0</v>
      </c>
      <c r="H505" s="229">
        <f t="shared" si="23"/>
        <v>0</v>
      </c>
      <c r="I505" s="228"/>
      <c r="J505" s="229"/>
      <c r="K505" s="218">
        <f t="shared" si="21"/>
        <v>0</v>
      </c>
      <c r="L505" s="207"/>
      <c r="N505" s="230">
        <f t="shared" si="22"/>
        <v>0</v>
      </c>
    </row>
    <row r="506" spans="1:14" s="221" customFormat="1" ht="16.5" customHeight="1" x14ac:dyDescent="0.2">
      <c r="A506" s="222" t="s">
        <v>1002</v>
      </c>
      <c r="B506" s="223" t="s">
        <v>1003</v>
      </c>
      <c r="C506" s="224" t="s">
        <v>1004</v>
      </c>
      <c r="D506" s="230" t="s">
        <v>144</v>
      </c>
      <c r="E506" s="226">
        <v>47392</v>
      </c>
      <c r="F506" s="227">
        <v>48121</v>
      </c>
      <c r="G506" s="228">
        <v>2246206.27</v>
      </c>
      <c r="H506" s="229">
        <f t="shared" si="23"/>
        <v>2246206.27</v>
      </c>
      <c r="I506" s="228"/>
      <c r="J506" s="229"/>
      <c r="K506" s="218">
        <f t="shared" si="21"/>
        <v>224620.62700000001</v>
      </c>
      <c r="L506" s="207"/>
      <c r="N506" s="230">
        <f t="shared" si="22"/>
        <v>0</v>
      </c>
    </row>
    <row r="507" spans="1:14" s="221" customFormat="1" ht="16.5" customHeight="1" x14ac:dyDescent="0.2">
      <c r="A507" s="222" t="s">
        <v>1002</v>
      </c>
      <c r="B507" s="223" t="s">
        <v>1005</v>
      </c>
      <c r="C507" s="224" t="s">
        <v>1006</v>
      </c>
      <c r="D507" s="230" t="s">
        <v>144</v>
      </c>
      <c r="E507" s="226">
        <v>47392</v>
      </c>
      <c r="F507" s="227">
        <v>48121</v>
      </c>
      <c r="G507" s="228">
        <v>3315564.02</v>
      </c>
      <c r="H507" s="229">
        <f t="shared" si="23"/>
        <v>3315564.02</v>
      </c>
      <c r="I507" s="228"/>
      <c r="J507" s="229"/>
      <c r="K507" s="218">
        <f t="shared" si="21"/>
        <v>331556.402</v>
      </c>
      <c r="L507" s="207"/>
      <c r="N507" s="230">
        <f t="shared" si="22"/>
        <v>0</v>
      </c>
    </row>
    <row r="508" spans="1:14" s="221" customFormat="1" ht="16.5" customHeight="1" x14ac:dyDescent="0.2">
      <c r="A508" s="222" t="s">
        <v>1002</v>
      </c>
      <c r="B508" s="223" t="s">
        <v>1007</v>
      </c>
      <c r="C508" s="224" t="s">
        <v>1008</v>
      </c>
      <c r="D508" s="230" t="s">
        <v>144</v>
      </c>
      <c r="E508" s="226">
        <v>47392</v>
      </c>
      <c r="F508" s="227">
        <v>48121</v>
      </c>
      <c r="G508" s="228">
        <v>16280685.460000001</v>
      </c>
      <c r="H508" s="229">
        <f t="shared" si="23"/>
        <v>16280685.460000001</v>
      </c>
      <c r="I508" s="228"/>
      <c r="J508" s="229"/>
      <c r="K508" s="218">
        <f t="shared" si="21"/>
        <v>1628068.5460000001</v>
      </c>
      <c r="L508" s="207"/>
      <c r="N508" s="230">
        <f t="shared" si="22"/>
        <v>0</v>
      </c>
    </row>
    <row r="509" spans="1:14" s="221" customFormat="1" ht="16.5" customHeight="1" x14ac:dyDescent="0.2">
      <c r="A509" s="222" t="s">
        <v>1002</v>
      </c>
      <c r="B509" s="223" t="s">
        <v>1009</v>
      </c>
      <c r="C509" s="224" t="s">
        <v>1010</v>
      </c>
      <c r="D509" s="230" t="s">
        <v>144</v>
      </c>
      <c r="E509" s="226">
        <v>47392</v>
      </c>
      <c r="F509" s="227">
        <v>48121</v>
      </c>
      <c r="G509" s="228">
        <v>3843059.55</v>
      </c>
      <c r="H509" s="229">
        <f t="shared" si="23"/>
        <v>3843059.55</v>
      </c>
      <c r="I509" s="228"/>
      <c r="J509" s="229"/>
      <c r="K509" s="218">
        <f t="shared" si="21"/>
        <v>384305.95500000002</v>
      </c>
      <c r="L509" s="207"/>
      <c r="N509" s="230">
        <f t="shared" si="22"/>
        <v>0</v>
      </c>
    </row>
    <row r="510" spans="1:14" s="221" customFormat="1" ht="16.5" customHeight="1" x14ac:dyDescent="0.2">
      <c r="A510" s="222" t="s">
        <v>1002</v>
      </c>
      <c r="B510" s="223" t="s">
        <v>1011</v>
      </c>
      <c r="C510" s="224" t="s">
        <v>1012</v>
      </c>
      <c r="D510" s="230" t="s">
        <v>144</v>
      </c>
      <c r="E510" s="226">
        <v>47392</v>
      </c>
      <c r="F510" s="227">
        <v>48121</v>
      </c>
      <c r="G510" s="228">
        <v>9174373.9000000004</v>
      </c>
      <c r="H510" s="229">
        <f t="shared" si="23"/>
        <v>9174373.9000000004</v>
      </c>
      <c r="I510" s="228"/>
      <c r="J510" s="229"/>
      <c r="K510" s="218">
        <f t="shared" si="21"/>
        <v>917437.39000000013</v>
      </c>
      <c r="L510" s="207"/>
      <c r="N510" s="230">
        <f t="shared" si="22"/>
        <v>0</v>
      </c>
    </row>
    <row r="511" spans="1:14" s="221" customFormat="1" ht="16.5" customHeight="1" x14ac:dyDescent="0.2">
      <c r="A511" s="222" t="s">
        <v>1002</v>
      </c>
      <c r="B511" s="223" t="s">
        <v>1013</v>
      </c>
      <c r="C511" s="224" t="s">
        <v>1014</v>
      </c>
      <c r="D511" s="230" t="s">
        <v>144</v>
      </c>
      <c r="E511" s="226">
        <v>47392</v>
      </c>
      <c r="F511" s="227">
        <v>48121</v>
      </c>
      <c r="G511" s="228">
        <v>2526091.06</v>
      </c>
      <c r="H511" s="229">
        <f t="shared" si="23"/>
        <v>2526091.06</v>
      </c>
      <c r="I511" s="228"/>
      <c r="J511" s="229"/>
      <c r="K511" s="218">
        <f t="shared" si="21"/>
        <v>252609.10600000003</v>
      </c>
      <c r="L511" s="207"/>
      <c r="N511" s="230">
        <f t="shared" si="22"/>
        <v>0</v>
      </c>
    </row>
    <row r="512" spans="1:14" s="221" customFormat="1" ht="16.5" customHeight="1" x14ac:dyDescent="0.2">
      <c r="A512" s="222" t="s">
        <v>1002</v>
      </c>
      <c r="B512" s="223" t="s">
        <v>1015</v>
      </c>
      <c r="C512" s="224" t="s">
        <v>1016</v>
      </c>
      <c r="D512" s="230" t="s">
        <v>144</v>
      </c>
      <c r="E512" s="226">
        <v>47392</v>
      </c>
      <c r="F512" s="227">
        <v>48121</v>
      </c>
      <c r="G512" s="228">
        <v>2246206.27</v>
      </c>
      <c r="H512" s="229">
        <f t="shared" si="23"/>
        <v>2246206.27</v>
      </c>
      <c r="I512" s="228"/>
      <c r="J512" s="229"/>
      <c r="K512" s="218">
        <f t="shared" si="21"/>
        <v>224620.62700000001</v>
      </c>
      <c r="L512" s="207"/>
      <c r="N512" s="230">
        <f t="shared" si="22"/>
        <v>0</v>
      </c>
    </row>
    <row r="513" spans="1:14" s="221" customFormat="1" ht="16.5" customHeight="1" x14ac:dyDescent="0.2">
      <c r="A513" s="222" t="s">
        <v>1002</v>
      </c>
      <c r="B513" s="223" t="s">
        <v>1017</v>
      </c>
      <c r="C513" s="224" t="s">
        <v>1018</v>
      </c>
      <c r="D513" s="230" t="s">
        <v>144</v>
      </c>
      <c r="E513" s="226">
        <v>47392</v>
      </c>
      <c r="F513" s="227">
        <v>48121</v>
      </c>
      <c r="G513" s="228">
        <v>3936404.52</v>
      </c>
      <c r="H513" s="229">
        <f t="shared" si="23"/>
        <v>3936404.52</v>
      </c>
      <c r="I513" s="228"/>
      <c r="J513" s="229"/>
      <c r="K513" s="218">
        <f t="shared" si="21"/>
        <v>393640.45200000005</v>
      </c>
      <c r="L513" s="207"/>
      <c r="N513" s="230">
        <f t="shared" si="22"/>
        <v>0</v>
      </c>
    </row>
    <row r="514" spans="1:14" s="221" customFormat="1" ht="16.5" customHeight="1" x14ac:dyDescent="0.2">
      <c r="A514" s="222" t="s">
        <v>1002</v>
      </c>
      <c r="B514" s="223" t="s">
        <v>1019</v>
      </c>
      <c r="C514" s="224" t="s">
        <v>1020</v>
      </c>
      <c r="D514" s="230" t="s">
        <v>144</v>
      </c>
      <c r="E514" s="226">
        <v>47392</v>
      </c>
      <c r="F514" s="227">
        <v>48121</v>
      </c>
      <c r="G514" s="228">
        <v>1134791.21</v>
      </c>
      <c r="H514" s="229">
        <f t="shared" si="23"/>
        <v>1134791.21</v>
      </c>
      <c r="I514" s="228"/>
      <c r="J514" s="229"/>
      <c r="K514" s="218">
        <f t="shared" si="21"/>
        <v>113479.121</v>
      </c>
      <c r="L514" s="207"/>
      <c r="N514" s="230">
        <f t="shared" si="22"/>
        <v>0</v>
      </c>
    </row>
    <row r="515" spans="1:14" s="221" customFormat="1" ht="16.5" customHeight="1" x14ac:dyDescent="0.2">
      <c r="A515" s="222" t="s">
        <v>1002</v>
      </c>
      <c r="B515" s="223" t="s">
        <v>1021</v>
      </c>
      <c r="C515" s="224" t="s">
        <v>1022</v>
      </c>
      <c r="D515" s="230" t="s">
        <v>144</v>
      </c>
      <c r="E515" s="226">
        <v>45931</v>
      </c>
      <c r="F515" s="227">
        <v>48121</v>
      </c>
      <c r="G515" s="228">
        <v>15777328.49</v>
      </c>
      <c r="H515" s="229">
        <f t="shared" si="23"/>
        <v>15777328.49</v>
      </c>
      <c r="I515" s="228"/>
      <c r="J515" s="229"/>
      <c r="K515" s="218">
        <f t="shared" si="21"/>
        <v>1577732.8490000002</v>
      </c>
      <c r="L515" s="207"/>
      <c r="N515" s="230">
        <f t="shared" si="22"/>
        <v>0</v>
      </c>
    </row>
    <row r="516" spans="1:14" s="221" customFormat="1" ht="16.5" customHeight="1" x14ac:dyDescent="0.2">
      <c r="A516" s="222" t="s">
        <v>1002</v>
      </c>
      <c r="B516" s="223" t="s">
        <v>1023</v>
      </c>
      <c r="C516" s="224" t="s">
        <v>1024</v>
      </c>
      <c r="D516" s="230" t="s">
        <v>144</v>
      </c>
      <c r="E516" s="226">
        <v>45931</v>
      </c>
      <c r="F516" s="227">
        <v>48121</v>
      </c>
      <c r="G516" s="228">
        <v>8081181.7300000004</v>
      </c>
      <c r="H516" s="229">
        <f t="shared" si="23"/>
        <v>8081181.7300000004</v>
      </c>
      <c r="I516" s="228"/>
      <c r="J516" s="229"/>
      <c r="K516" s="218">
        <f t="shared" si="21"/>
        <v>808118.17300000007</v>
      </c>
      <c r="L516" s="207"/>
      <c r="N516" s="230">
        <f t="shared" si="22"/>
        <v>0</v>
      </c>
    </row>
    <row r="517" spans="1:14" s="221" customFormat="1" ht="16.5" customHeight="1" x14ac:dyDescent="0.2">
      <c r="A517" s="222" t="s">
        <v>1002</v>
      </c>
      <c r="B517" s="223" t="s">
        <v>1025</v>
      </c>
      <c r="C517" s="224" t="s">
        <v>1026</v>
      </c>
      <c r="D517" s="230" t="s">
        <v>144</v>
      </c>
      <c r="E517" s="226">
        <v>47392</v>
      </c>
      <c r="F517" s="227">
        <v>48121</v>
      </c>
      <c r="G517" s="228">
        <v>3533811.58</v>
      </c>
      <c r="H517" s="229">
        <f t="shared" si="23"/>
        <v>3533811.58</v>
      </c>
      <c r="I517" s="228"/>
      <c r="J517" s="229"/>
      <c r="K517" s="218">
        <f t="shared" si="21"/>
        <v>353381.15800000005</v>
      </c>
      <c r="L517" s="207"/>
      <c r="N517" s="230">
        <f t="shared" si="22"/>
        <v>0</v>
      </c>
    </row>
    <row r="518" spans="1:14" s="221" customFormat="1" ht="16.5" customHeight="1" x14ac:dyDescent="0.2">
      <c r="A518" s="222" t="s">
        <v>1002</v>
      </c>
      <c r="B518" s="223" t="s">
        <v>1027</v>
      </c>
      <c r="C518" s="224" t="s">
        <v>1028</v>
      </c>
      <c r="D518" s="230" t="s">
        <v>144</v>
      </c>
      <c r="E518" s="226">
        <v>47392</v>
      </c>
      <c r="F518" s="227">
        <v>48121</v>
      </c>
      <c r="G518" s="228">
        <v>406577.57</v>
      </c>
      <c r="H518" s="229">
        <f t="shared" si="23"/>
        <v>406577.57</v>
      </c>
      <c r="I518" s="228"/>
      <c r="J518" s="229"/>
      <c r="K518" s="218">
        <f t="shared" si="21"/>
        <v>40657.757000000005</v>
      </c>
      <c r="L518" s="207"/>
      <c r="N518" s="230">
        <f t="shared" si="22"/>
        <v>0</v>
      </c>
    </row>
    <row r="519" spans="1:14" s="221" customFormat="1" ht="16.5" customHeight="1" x14ac:dyDescent="0.2">
      <c r="A519" s="222" t="s">
        <v>1002</v>
      </c>
      <c r="B519" s="223" t="s">
        <v>1029</v>
      </c>
      <c r="C519" s="224" t="s">
        <v>1030</v>
      </c>
      <c r="D519" s="230" t="s">
        <v>144</v>
      </c>
      <c r="E519" s="226">
        <v>47392</v>
      </c>
      <c r="F519" s="227">
        <v>48121</v>
      </c>
      <c r="G519" s="228">
        <v>11641234.789999999</v>
      </c>
      <c r="H519" s="229">
        <f t="shared" si="23"/>
        <v>11641234.789999999</v>
      </c>
      <c r="I519" s="228"/>
      <c r="J519" s="229"/>
      <c r="K519" s="218">
        <f t="shared" si="21"/>
        <v>1164123.4790000001</v>
      </c>
      <c r="L519" s="207"/>
      <c r="N519" s="230">
        <f t="shared" si="22"/>
        <v>0</v>
      </c>
    </row>
    <row r="520" spans="1:14" s="221" customFormat="1" ht="16.5" customHeight="1" x14ac:dyDescent="0.2">
      <c r="A520" s="222" t="s">
        <v>1002</v>
      </c>
      <c r="B520" s="223" t="s">
        <v>1031</v>
      </c>
      <c r="C520" s="224" t="s">
        <v>1032</v>
      </c>
      <c r="D520" s="230" t="s">
        <v>144</v>
      </c>
      <c r="E520" s="226">
        <v>47392</v>
      </c>
      <c r="F520" s="227">
        <v>48121</v>
      </c>
      <c r="G520" s="228">
        <v>3277910.69</v>
      </c>
      <c r="H520" s="229">
        <f t="shared" si="23"/>
        <v>3277910.69</v>
      </c>
      <c r="I520" s="228"/>
      <c r="J520" s="229"/>
      <c r="K520" s="218">
        <f t="shared" si="21"/>
        <v>327791.06900000002</v>
      </c>
      <c r="L520" s="207"/>
      <c r="N520" s="230">
        <f t="shared" si="22"/>
        <v>0</v>
      </c>
    </row>
    <row r="521" spans="1:14" s="221" customFormat="1" ht="16.5" customHeight="1" x14ac:dyDescent="0.2">
      <c r="A521" s="222" t="s">
        <v>1002</v>
      </c>
      <c r="B521" s="223" t="s">
        <v>1033</v>
      </c>
      <c r="C521" s="224" t="s">
        <v>1034</v>
      </c>
      <c r="D521" s="230" t="s">
        <v>144</v>
      </c>
      <c r="E521" s="226">
        <v>47392</v>
      </c>
      <c r="F521" s="227">
        <v>48121</v>
      </c>
      <c r="G521" s="228">
        <v>5215556.76</v>
      </c>
      <c r="H521" s="229">
        <f t="shared" si="23"/>
        <v>5215556.76</v>
      </c>
      <c r="I521" s="228"/>
      <c r="J521" s="229"/>
      <c r="K521" s="218">
        <f t="shared" si="21"/>
        <v>521555.67599999998</v>
      </c>
      <c r="L521" s="207"/>
      <c r="N521" s="230">
        <f t="shared" si="22"/>
        <v>0</v>
      </c>
    </row>
    <row r="522" spans="1:14" s="221" customFormat="1" ht="16.5" customHeight="1" x14ac:dyDescent="0.2">
      <c r="A522" s="222" t="s">
        <v>1002</v>
      </c>
      <c r="B522" s="223" t="s">
        <v>1035</v>
      </c>
      <c r="C522" s="224" t="s">
        <v>1036</v>
      </c>
      <c r="D522" s="230" t="s">
        <v>144</v>
      </c>
      <c r="E522" s="226">
        <v>47392</v>
      </c>
      <c r="F522" s="227">
        <v>48121</v>
      </c>
      <c r="G522" s="228">
        <v>1645132.13</v>
      </c>
      <c r="H522" s="229">
        <f t="shared" si="23"/>
        <v>1645132.13</v>
      </c>
      <c r="I522" s="228"/>
      <c r="J522" s="229"/>
      <c r="K522" s="218">
        <f t="shared" si="21"/>
        <v>164513.21299999999</v>
      </c>
      <c r="L522" s="207"/>
      <c r="N522" s="230">
        <f t="shared" si="22"/>
        <v>0</v>
      </c>
    </row>
    <row r="523" spans="1:14" s="221" customFormat="1" ht="16.5" customHeight="1" x14ac:dyDescent="0.2">
      <c r="A523" s="222" t="s">
        <v>1002</v>
      </c>
      <c r="B523" s="223" t="s">
        <v>1037</v>
      </c>
      <c r="C523" s="224" t="s">
        <v>1038</v>
      </c>
      <c r="D523" s="230" t="s">
        <v>144</v>
      </c>
      <c r="E523" s="226">
        <v>45931</v>
      </c>
      <c r="F523" s="227">
        <v>48121</v>
      </c>
      <c r="G523" s="228">
        <v>10904342.640000001</v>
      </c>
      <c r="H523" s="229">
        <f t="shared" si="23"/>
        <v>10904342.640000001</v>
      </c>
      <c r="I523" s="228"/>
      <c r="J523" s="229"/>
      <c r="K523" s="218">
        <f t="shared" si="21"/>
        <v>1090434.2640000002</v>
      </c>
      <c r="L523" s="207"/>
      <c r="N523" s="230">
        <f t="shared" si="22"/>
        <v>0</v>
      </c>
    </row>
    <row r="524" spans="1:14" s="221" customFormat="1" ht="16.5" customHeight="1" x14ac:dyDescent="0.2">
      <c r="A524" s="222" t="s">
        <v>1002</v>
      </c>
      <c r="B524" s="223" t="s">
        <v>1039</v>
      </c>
      <c r="C524" s="224" t="s">
        <v>1040</v>
      </c>
      <c r="D524" s="230" t="s">
        <v>144</v>
      </c>
      <c r="E524" s="226">
        <v>45931</v>
      </c>
      <c r="F524" s="227">
        <v>48121</v>
      </c>
      <c r="G524" s="228">
        <v>10867446.18</v>
      </c>
      <c r="H524" s="229">
        <f t="shared" si="23"/>
        <v>10867446.18</v>
      </c>
      <c r="I524" s="228"/>
      <c r="J524" s="229"/>
      <c r="K524" s="218">
        <f t="shared" si="21"/>
        <v>1086744.618</v>
      </c>
      <c r="L524" s="207"/>
      <c r="N524" s="230">
        <f t="shared" si="22"/>
        <v>0</v>
      </c>
    </row>
    <row r="525" spans="1:14" s="221" customFormat="1" ht="16.5" customHeight="1" x14ac:dyDescent="0.2">
      <c r="A525" s="222" t="s">
        <v>1002</v>
      </c>
      <c r="B525" s="223" t="s">
        <v>1041</v>
      </c>
      <c r="C525" s="224" t="s">
        <v>1042</v>
      </c>
      <c r="D525" s="230" t="s">
        <v>144</v>
      </c>
      <c r="E525" s="226">
        <v>45931</v>
      </c>
      <c r="F525" s="227">
        <v>48121</v>
      </c>
      <c r="G525" s="228">
        <v>3068933.91</v>
      </c>
      <c r="H525" s="229">
        <f t="shared" si="23"/>
        <v>3068933.91</v>
      </c>
      <c r="I525" s="228"/>
      <c r="J525" s="229"/>
      <c r="K525" s="218">
        <f t="shared" ref="K525:K588" si="24">G525*$K$6</f>
        <v>306893.391</v>
      </c>
      <c r="L525" s="207"/>
      <c r="N525" s="230">
        <f t="shared" si="22"/>
        <v>0</v>
      </c>
    </row>
    <row r="526" spans="1:14" s="221" customFormat="1" ht="16.5" customHeight="1" x14ac:dyDescent="0.2">
      <c r="A526" s="222" t="s">
        <v>1002</v>
      </c>
      <c r="B526" s="223" t="s">
        <v>1043</v>
      </c>
      <c r="C526" s="224" t="s">
        <v>1044</v>
      </c>
      <c r="D526" s="230" t="s">
        <v>144</v>
      </c>
      <c r="E526" s="226">
        <v>45931</v>
      </c>
      <c r="F526" s="227">
        <v>48121</v>
      </c>
      <c r="G526" s="228">
        <v>3154042.68</v>
      </c>
      <c r="H526" s="229">
        <f t="shared" si="23"/>
        <v>3154042.68</v>
      </c>
      <c r="I526" s="228"/>
      <c r="J526" s="229"/>
      <c r="K526" s="218">
        <f t="shared" si="24"/>
        <v>315404.26800000004</v>
      </c>
      <c r="L526" s="207"/>
      <c r="N526" s="230">
        <f t="shared" ref="N526:N589" si="25">IF(D526="SŽDC",0,IF(D526="Ostatní",0,IF(D526="",0,1)))</f>
        <v>0</v>
      </c>
    </row>
    <row r="527" spans="1:14" s="221" customFormat="1" ht="16.5" customHeight="1" x14ac:dyDescent="0.2">
      <c r="A527" s="222" t="s">
        <v>1002</v>
      </c>
      <c r="B527" s="223" t="s">
        <v>1045</v>
      </c>
      <c r="C527" s="224" t="s">
        <v>1046</v>
      </c>
      <c r="D527" s="230" t="s">
        <v>144</v>
      </c>
      <c r="E527" s="226">
        <v>45931</v>
      </c>
      <c r="F527" s="227">
        <v>48121</v>
      </c>
      <c r="G527" s="228">
        <v>2596601.61</v>
      </c>
      <c r="H527" s="229">
        <f t="shared" si="23"/>
        <v>2596601.61</v>
      </c>
      <c r="I527" s="228"/>
      <c r="J527" s="229"/>
      <c r="K527" s="218">
        <f t="shared" si="24"/>
        <v>259660.16099999999</v>
      </c>
      <c r="L527" s="207"/>
      <c r="N527" s="230">
        <f t="shared" si="25"/>
        <v>0</v>
      </c>
    </row>
    <row r="528" spans="1:14" s="221" customFormat="1" ht="16.5" customHeight="1" x14ac:dyDescent="0.2">
      <c r="A528" s="222" t="s">
        <v>1002</v>
      </c>
      <c r="B528" s="223" t="s">
        <v>1047</v>
      </c>
      <c r="C528" s="224" t="s">
        <v>1048</v>
      </c>
      <c r="D528" s="230" t="s">
        <v>144</v>
      </c>
      <c r="E528" s="226">
        <v>45931</v>
      </c>
      <c r="F528" s="227">
        <v>48121</v>
      </c>
      <c r="G528" s="228">
        <v>9769040.6199999992</v>
      </c>
      <c r="H528" s="229">
        <f t="shared" ref="H528:H579" si="26">G528</f>
        <v>9769040.6199999992</v>
      </c>
      <c r="I528" s="228"/>
      <c r="J528" s="229"/>
      <c r="K528" s="218">
        <f t="shared" si="24"/>
        <v>976904.06199999992</v>
      </c>
      <c r="L528" s="207"/>
      <c r="N528" s="230">
        <f t="shared" si="25"/>
        <v>0</v>
      </c>
    </row>
    <row r="529" spans="1:14" s="221" customFormat="1" ht="16.5" customHeight="1" x14ac:dyDescent="0.2">
      <c r="A529" s="222" t="s">
        <v>1002</v>
      </c>
      <c r="B529" s="223" t="s">
        <v>1049</v>
      </c>
      <c r="C529" s="224" t="s">
        <v>1050</v>
      </c>
      <c r="D529" s="230" t="s">
        <v>144</v>
      </c>
      <c r="E529" s="226">
        <v>46661</v>
      </c>
      <c r="F529" s="227">
        <v>48121</v>
      </c>
      <c r="G529" s="228">
        <v>15515154.93</v>
      </c>
      <c r="H529" s="229">
        <f t="shared" si="26"/>
        <v>15515154.93</v>
      </c>
      <c r="I529" s="228"/>
      <c r="J529" s="229"/>
      <c r="K529" s="218">
        <f t="shared" si="24"/>
        <v>1551515.493</v>
      </c>
      <c r="L529" s="207"/>
      <c r="N529" s="230">
        <f t="shared" si="25"/>
        <v>0</v>
      </c>
    </row>
    <row r="530" spans="1:14" s="221" customFormat="1" ht="16.5" customHeight="1" x14ac:dyDescent="0.2">
      <c r="A530" s="222" t="s">
        <v>1002</v>
      </c>
      <c r="B530" s="223" t="s">
        <v>1051</v>
      </c>
      <c r="C530" s="224" t="s">
        <v>1052</v>
      </c>
      <c r="D530" s="230" t="s">
        <v>144</v>
      </c>
      <c r="E530" s="226">
        <v>46661</v>
      </c>
      <c r="F530" s="227">
        <v>48121</v>
      </c>
      <c r="G530" s="228">
        <v>11653381.93</v>
      </c>
      <c r="H530" s="229">
        <f t="shared" si="26"/>
        <v>11653381.93</v>
      </c>
      <c r="I530" s="228"/>
      <c r="J530" s="229"/>
      <c r="K530" s="218">
        <f t="shared" si="24"/>
        <v>1165338.193</v>
      </c>
      <c r="L530" s="207"/>
      <c r="N530" s="230">
        <f t="shared" si="25"/>
        <v>0</v>
      </c>
    </row>
    <row r="531" spans="1:14" s="221" customFormat="1" ht="16.5" customHeight="1" x14ac:dyDescent="0.2">
      <c r="A531" s="222" t="s">
        <v>1002</v>
      </c>
      <c r="B531" s="223" t="s">
        <v>1053</v>
      </c>
      <c r="C531" s="224" t="s">
        <v>1054</v>
      </c>
      <c r="D531" s="230" t="s">
        <v>144</v>
      </c>
      <c r="E531" s="226">
        <v>46661</v>
      </c>
      <c r="F531" s="227">
        <v>48121</v>
      </c>
      <c r="G531" s="228">
        <v>5161114.0999999996</v>
      </c>
      <c r="H531" s="229">
        <f t="shared" si="26"/>
        <v>5161114.0999999996</v>
      </c>
      <c r="I531" s="228"/>
      <c r="J531" s="229"/>
      <c r="K531" s="218">
        <f t="shared" si="24"/>
        <v>516111.41</v>
      </c>
      <c r="L531" s="207"/>
      <c r="N531" s="230">
        <f t="shared" si="25"/>
        <v>0</v>
      </c>
    </row>
    <row r="532" spans="1:14" s="221" customFormat="1" ht="16.5" customHeight="1" x14ac:dyDescent="0.2">
      <c r="A532" s="222" t="s">
        <v>1002</v>
      </c>
      <c r="B532" s="223" t="s">
        <v>1055</v>
      </c>
      <c r="C532" s="224" t="s">
        <v>1056</v>
      </c>
      <c r="D532" s="230" t="s">
        <v>144</v>
      </c>
      <c r="E532" s="226">
        <v>46661</v>
      </c>
      <c r="F532" s="227">
        <v>48121</v>
      </c>
      <c r="G532" s="228">
        <v>3867161.85</v>
      </c>
      <c r="H532" s="229">
        <f t="shared" si="26"/>
        <v>3867161.85</v>
      </c>
      <c r="I532" s="228"/>
      <c r="J532" s="229"/>
      <c r="K532" s="218">
        <f t="shared" si="24"/>
        <v>386716.18500000006</v>
      </c>
      <c r="L532" s="207"/>
      <c r="N532" s="230">
        <f t="shared" si="25"/>
        <v>0</v>
      </c>
    </row>
    <row r="533" spans="1:14" s="221" customFormat="1" ht="16.5" customHeight="1" x14ac:dyDescent="0.2">
      <c r="A533" s="222" t="s">
        <v>1002</v>
      </c>
      <c r="B533" s="223" t="s">
        <v>1057</v>
      </c>
      <c r="C533" s="224" t="s">
        <v>1058</v>
      </c>
      <c r="D533" s="230" t="s">
        <v>144</v>
      </c>
      <c r="E533" s="226">
        <v>46661</v>
      </c>
      <c r="F533" s="227">
        <v>48121</v>
      </c>
      <c r="G533" s="228">
        <v>6121102.6799999997</v>
      </c>
      <c r="H533" s="229">
        <f t="shared" si="26"/>
        <v>6121102.6799999997</v>
      </c>
      <c r="I533" s="228"/>
      <c r="J533" s="229"/>
      <c r="K533" s="218">
        <f t="shared" si="24"/>
        <v>612110.26800000004</v>
      </c>
      <c r="L533" s="207"/>
      <c r="N533" s="230">
        <f t="shared" si="25"/>
        <v>0</v>
      </c>
    </row>
    <row r="534" spans="1:14" s="221" customFormat="1" ht="16.5" customHeight="1" x14ac:dyDescent="0.2">
      <c r="A534" s="222" t="s">
        <v>1002</v>
      </c>
      <c r="B534" s="223" t="s">
        <v>1059</v>
      </c>
      <c r="C534" s="224" t="s">
        <v>1060</v>
      </c>
      <c r="D534" s="230" t="s">
        <v>144</v>
      </c>
      <c r="E534" s="226">
        <v>46661</v>
      </c>
      <c r="F534" s="227">
        <v>48121</v>
      </c>
      <c r="G534" s="228">
        <v>1749648.16</v>
      </c>
      <c r="H534" s="229">
        <f t="shared" si="26"/>
        <v>1749648.16</v>
      </c>
      <c r="I534" s="228"/>
      <c r="J534" s="229"/>
      <c r="K534" s="218">
        <f t="shared" si="24"/>
        <v>174964.81599999999</v>
      </c>
      <c r="L534" s="207"/>
      <c r="N534" s="230">
        <f t="shared" si="25"/>
        <v>0</v>
      </c>
    </row>
    <row r="535" spans="1:14" s="221" customFormat="1" ht="16.5" customHeight="1" x14ac:dyDescent="0.2">
      <c r="A535" s="222" t="s">
        <v>1002</v>
      </c>
      <c r="B535" s="223" t="s">
        <v>1061</v>
      </c>
      <c r="C535" s="224" t="s">
        <v>1062</v>
      </c>
      <c r="D535" s="230" t="s">
        <v>144</v>
      </c>
      <c r="E535" s="226">
        <v>45931</v>
      </c>
      <c r="F535" s="227">
        <v>48121</v>
      </c>
      <c r="G535" s="228">
        <v>15099105.619999999</v>
      </c>
      <c r="H535" s="229">
        <f t="shared" si="26"/>
        <v>15099105.619999999</v>
      </c>
      <c r="I535" s="228"/>
      <c r="J535" s="229"/>
      <c r="K535" s="218">
        <f t="shared" si="24"/>
        <v>1509910.5619999999</v>
      </c>
      <c r="L535" s="207"/>
      <c r="N535" s="230">
        <f t="shared" si="25"/>
        <v>0</v>
      </c>
    </row>
    <row r="536" spans="1:14" s="221" customFormat="1" ht="16.5" customHeight="1" x14ac:dyDescent="0.2">
      <c r="A536" s="222" t="s">
        <v>1002</v>
      </c>
      <c r="B536" s="223" t="s">
        <v>1063</v>
      </c>
      <c r="C536" s="224" t="s">
        <v>1064</v>
      </c>
      <c r="D536" s="230" t="s">
        <v>144</v>
      </c>
      <c r="E536" s="226">
        <v>46661</v>
      </c>
      <c r="F536" s="227">
        <v>48121</v>
      </c>
      <c r="G536" s="228">
        <v>16289752.32</v>
      </c>
      <c r="H536" s="229">
        <f t="shared" si="26"/>
        <v>16289752.32</v>
      </c>
      <c r="I536" s="228"/>
      <c r="J536" s="229"/>
      <c r="K536" s="218">
        <f t="shared" si="24"/>
        <v>1628975.2320000001</v>
      </c>
      <c r="L536" s="207"/>
      <c r="N536" s="230">
        <f t="shared" si="25"/>
        <v>0</v>
      </c>
    </row>
    <row r="537" spans="1:14" s="221" customFormat="1" ht="16.5" customHeight="1" x14ac:dyDescent="0.2">
      <c r="A537" s="222" t="s">
        <v>1002</v>
      </c>
      <c r="B537" s="223" t="s">
        <v>1065</v>
      </c>
      <c r="C537" s="224" t="s">
        <v>1066</v>
      </c>
      <c r="D537" s="230" t="s">
        <v>144</v>
      </c>
      <c r="E537" s="226">
        <v>46661</v>
      </c>
      <c r="F537" s="227">
        <v>48121</v>
      </c>
      <c r="G537" s="228">
        <v>11035498.539999999</v>
      </c>
      <c r="H537" s="229">
        <f t="shared" si="26"/>
        <v>11035498.539999999</v>
      </c>
      <c r="I537" s="228"/>
      <c r="J537" s="229"/>
      <c r="K537" s="218">
        <f t="shared" si="24"/>
        <v>1103549.8540000001</v>
      </c>
      <c r="L537" s="207"/>
      <c r="N537" s="230">
        <f t="shared" si="25"/>
        <v>0</v>
      </c>
    </row>
    <row r="538" spans="1:14" s="221" customFormat="1" ht="16.5" customHeight="1" x14ac:dyDescent="0.2">
      <c r="A538" s="222" t="s">
        <v>1002</v>
      </c>
      <c r="B538" s="223" t="s">
        <v>1067</v>
      </c>
      <c r="C538" s="224" t="s">
        <v>1068</v>
      </c>
      <c r="D538" s="230" t="s">
        <v>144</v>
      </c>
      <c r="E538" s="226">
        <v>46661</v>
      </c>
      <c r="F538" s="227">
        <v>48121</v>
      </c>
      <c r="G538" s="228">
        <v>5674832.2400000002</v>
      </c>
      <c r="H538" s="229">
        <f t="shared" si="26"/>
        <v>5674832.2400000002</v>
      </c>
      <c r="I538" s="228"/>
      <c r="J538" s="229"/>
      <c r="K538" s="218">
        <f t="shared" si="24"/>
        <v>567483.22400000005</v>
      </c>
      <c r="L538" s="207"/>
      <c r="N538" s="230">
        <f t="shared" si="25"/>
        <v>0</v>
      </c>
    </row>
    <row r="539" spans="1:14" s="221" customFormat="1" ht="16.5" customHeight="1" x14ac:dyDescent="0.2">
      <c r="A539" s="222" t="s">
        <v>1002</v>
      </c>
      <c r="B539" s="223" t="s">
        <v>1069</v>
      </c>
      <c r="C539" s="224" t="s">
        <v>1070</v>
      </c>
      <c r="D539" s="230" t="s">
        <v>144</v>
      </c>
      <c r="E539" s="226">
        <v>46661</v>
      </c>
      <c r="F539" s="227">
        <v>48121</v>
      </c>
      <c r="G539" s="228">
        <v>4855448.28</v>
      </c>
      <c r="H539" s="229">
        <f t="shared" si="26"/>
        <v>4855448.28</v>
      </c>
      <c r="I539" s="228"/>
      <c r="J539" s="229"/>
      <c r="K539" s="218">
        <f t="shared" si="24"/>
        <v>485544.82800000004</v>
      </c>
      <c r="L539" s="207"/>
      <c r="N539" s="230">
        <f t="shared" si="25"/>
        <v>0</v>
      </c>
    </row>
    <row r="540" spans="1:14" s="221" customFormat="1" ht="16.5" customHeight="1" x14ac:dyDescent="0.2">
      <c r="A540" s="222" t="s">
        <v>1002</v>
      </c>
      <c r="B540" s="223" t="s">
        <v>1071</v>
      </c>
      <c r="C540" s="224" t="s">
        <v>1072</v>
      </c>
      <c r="D540" s="230" t="s">
        <v>144</v>
      </c>
      <c r="E540" s="226">
        <v>46661</v>
      </c>
      <c r="F540" s="227">
        <v>48121</v>
      </c>
      <c r="G540" s="228">
        <v>3545276.91</v>
      </c>
      <c r="H540" s="229">
        <f t="shared" si="26"/>
        <v>3545276.91</v>
      </c>
      <c r="I540" s="228"/>
      <c r="J540" s="229"/>
      <c r="K540" s="218">
        <f t="shared" si="24"/>
        <v>354527.69100000005</v>
      </c>
      <c r="L540" s="207"/>
      <c r="N540" s="230">
        <f t="shared" si="25"/>
        <v>0</v>
      </c>
    </row>
    <row r="541" spans="1:14" s="221" customFormat="1" ht="16.5" customHeight="1" x14ac:dyDescent="0.2">
      <c r="A541" s="222" t="s">
        <v>1002</v>
      </c>
      <c r="B541" s="223" t="s">
        <v>1073</v>
      </c>
      <c r="C541" s="224" t="s">
        <v>1074</v>
      </c>
      <c r="D541" s="230" t="s">
        <v>144</v>
      </c>
      <c r="E541" s="226">
        <v>46661</v>
      </c>
      <c r="F541" s="227">
        <v>48121</v>
      </c>
      <c r="G541" s="228">
        <v>1392905.87</v>
      </c>
      <c r="H541" s="229">
        <f t="shared" si="26"/>
        <v>1392905.87</v>
      </c>
      <c r="I541" s="228"/>
      <c r="J541" s="229"/>
      <c r="K541" s="218">
        <f t="shared" si="24"/>
        <v>139290.58700000003</v>
      </c>
      <c r="L541" s="207"/>
      <c r="N541" s="230">
        <f t="shared" si="25"/>
        <v>0</v>
      </c>
    </row>
    <row r="542" spans="1:14" s="221" customFormat="1" ht="16.5" customHeight="1" x14ac:dyDescent="0.2">
      <c r="A542" s="222" t="s">
        <v>1002</v>
      </c>
      <c r="B542" s="223" t="s">
        <v>1075</v>
      </c>
      <c r="C542" s="224" t="s">
        <v>1076</v>
      </c>
      <c r="D542" s="230" t="s">
        <v>144</v>
      </c>
      <c r="E542" s="226">
        <v>45931</v>
      </c>
      <c r="F542" s="227">
        <v>48121</v>
      </c>
      <c r="G542" s="228">
        <v>1648393.74</v>
      </c>
      <c r="H542" s="229">
        <f t="shared" si="26"/>
        <v>1648393.74</v>
      </c>
      <c r="I542" s="228"/>
      <c r="J542" s="229"/>
      <c r="K542" s="218">
        <f t="shared" si="24"/>
        <v>164839.37400000001</v>
      </c>
      <c r="L542" s="207"/>
      <c r="N542" s="230">
        <f t="shared" si="25"/>
        <v>0</v>
      </c>
    </row>
    <row r="543" spans="1:14" s="221" customFormat="1" ht="16.5" customHeight="1" x14ac:dyDescent="0.2">
      <c r="A543" s="222" t="s">
        <v>1002</v>
      </c>
      <c r="B543" s="223" t="s">
        <v>1077</v>
      </c>
      <c r="C543" s="224" t="s">
        <v>1078</v>
      </c>
      <c r="D543" s="230" t="s">
        <v>144</v>
      </c>
      <c r="E543" s="226">
        <v>45931</v>
      </c>
      <c r="F543" s="227">
        <v>48121</v>
      </c>
      <c r="G543" s="228">
        <v>735681.74</v>
      </c>
      <c r="H543" s="229">
        <f t="shared" si="26"/>
        <v>735681.74</v>
      </c>
      <c r="I543" s="228"/>
      <c r="J543" s="229"/>
      <c r="K543" s="218">
        <f t="shared" si="24"/>
        <v>73568.173999999999</v>
      </c>
      <c r="L543" s="207"/>
      <c r="N543" s="230">
        <f t="shared" si="25"/>
        <v>0</v>
      </c>
    </row>
    <row r="544" spans="1:14" s="221" customFormat="1" ht="16.5" customHeight="1" x14ac:dyDescent="0.2">
      <c r="A544" s="222" t="s">
        <v>1002</v>
      </c>
      <c r="B544" s="223" t="s">
        <v>1079</v>
      </c>
      <c r="C544" s="224" t="s">
        <v>1080</v>
      </c>
      <c r="D544" s="230" t="s">
        <v>144</v>
      </c>
      <c r="E544" s="226">
        <v>45931</v>
      </c>
      <c r="F544" s="227">
        <v>46112</v>
      </c>
      <c r="G544" s="228">
        <v>3974964.54</v>
      </c>
      <c r="H544" s="229">
        <f t="shared" si="26"/>
        <v>3974964.54</v>
      </c>
      <c r="I544" s="228"/>
      <c r="J544" s="229"/>
      <c r="K544" s="218">
        <f t="shared" si="24"/>
        <v>397496.45400000003</v>
      </c>
      <c r="L544" s="207"/>
      <c r="N544" s="230">
        <f t="shared" si="25"/>
        <v>0</v>
      </c>
    </row>
    <row r="545" spans="1:14" s="221" customFormat="1" ht="16.5" customHeight="1" x14ac:dyDescent="0.2">
      <c r="A545" s="222"/>
      <c r="B545" s="223"/>
      <c r="C545" s="224"/>
      <c r="D545" s="230"/>
      <c r="E545" s="226"/>
      <c r="F545" s="227"/>
      <c r="G545" s="228">
        <v>0</v>
      </c>
      <c r="H545" s="229">
        <f t="shared" si="26"/>
        <v>0</v>
      </c>
      <c r="I545" s="228"/>
      <c r="J545" s="229"/>
      <c r="K545" s="218">
        <f t="shared" si="24"/>
        <v>0</v>
      </c>
      <c r="L545" s="207"/>
      <c r="N545" s="230">
        <f t="shared" si="25"/>
        <v>0</v>
      </c>
    </row>
    <row r="546" spans="1:14" s="221" customFormat="1" ht="16.5" customHeight="1" x14ac:dyDescent="0.2">
      <c r="A546" s="222"/>
      <c r="B546" s="223"/>
      <c r="C546" s="224" t="s">
        <v>1081</v>
      </c>
      <c r="D546" s="230"/>
      <c r="E546" s="226"/>
      <c r="F546" s="227"/>
      <c r="G546" s="228">
        <v>0</v>
      </c>
      <c r="H546" s="229">
        <f t="shared" si="26"/>
        <v>0</v>
      </c>
      <c r="I546" s="228"/>
      <c r="J546" s="229"/>
      <c r="K546" s="218">
        <f t="shared" si="24"/>
        <v>0</v>
      </c>
      <c r="L546" s="207"/>
      <c r="N546" s="230">
        <f t="shared" si="25"/>
        <v>0</v>
      </c>
    </row>
    <row r="547" spans="1:14" s="221" customFormat="1" ht="16.5" customHeight="1" x14ac:dyDescent="0.2">
      <c r="A547" s="222" t="s">
        <v>1082</v>
      </c>
      <c r="B547" s="223" t="s">
        <v>1083</v>
      </c>
      <c r="C547" s="224" t="s">
        <v>1084</v>
      </c>
      <c r="D547" s="230" t="s">
        <v>144</v>
      </c>
      <c r="E547" s="226">
        <v>47392</v>
      </c>
      <c r="F547" s="227">
        <v>48121</v>
      </c>
      <c r="G547" s="228">
        <v>38650.04</v>
      </c>
      <c r="H547" s="229">
        <f t="shared" si="26"/>
        <v>38650.04</v>
      </c>
      <c r="I547" s="228"/>
      <c r="J547" s="229"/>
      <c r="K547" s="218">
        <f t="shared" si="24"/>
        <v>3865.0040000000004</v>
      </c>
      <c r="L547" s="207"/>
      <c r="N547" s="230">
        <f t="shared" si="25"/>
        <v>0</v>
      </c>
    </row>
    <row r="548" spans="1:14" s="221" customFormat="1" ht="16.5" customHeight="1" x14ac:dyDescent="0.2">
      <c r="A548" s="222" t="s">
        <v>1082</v>
      </c>
      <c r="B548" s="223" t="s">
        <v>1085</v>
      </c>
      <c r="C548" s="224" t="s">
        <v>1086</v>
      </c>
      <c r="D548" s="230" t="s">
        <v>144</v>
      </c>
      <c r="E548" s="226">
        <v>47392</v>
      </c>
      <c r="F548" s="227">
        <v>48121</v>
      </c>
      <c r="G548" s="228">
        <v>1144872.1499999999</v>
      </c>
      <c r="H548" s="229">
        <f t="shared" si="26"/>
        <v>1144872.1499999999</v>
      </c>
      <c r="I548" s="228"/>
      <c r="J548" s="229"/>
      <c r="K548" s="218">
        <f t="shared" si="24"/>
        <v>114487.215</v>
      </c>
      <c r="L548" s="207"/>
      <c r="N548" s="230">
        <f t="shared" si="25"/>
        <v>0</v>
      </c>
    </row>
    <row r="549" spans="1:14" s="221" customFormat="1" ht="16.5" customHeight="1" x14ac:dyDescent="0.2">
      <c r="A549" s="222" t="s">
        <v>1082</v>
      </c>
      <c r="B549" s="223" t="s">
        <v>1087</v>
      </c>
      <c r="C549" s="224" t="s">
        <v>1088</v>
      </c>
      <c r="D549" s="230" t="s">
        <v>144</v>
      </c>
      <c r="E549" s="226">
        <v>47392</v>
      </c>
      <c r="F549" s="227">
        <v>48121</v>
      </c>
      <c r="G549" s="228">
        <v>86706.49</v>
      </c>
      <c r="H549" s="229">
        <f t="shared" si="26"/>
        <v>86706.49</v>
      </c>
      <c r="I549" s="228"/>
      <c r="J549" s="229"/>
      <c r="K549" s="218">
        <f t="shared" si="24"/>
        <v>8670.6490000000013</v>
      </c>
      <c r="L549" s="207"/>
      <c r="N549" s="230">
        <f t="shared" si="25"/>
        <v>0</v>
      </c>
    </row>
    <row r="550" spans="1:14" s="221" customFormat="1" ht="16.5" customHeight="1" x14ac:dyDescent="0.2">
      <c r="A550" s="222" t="s">
        <v>1082</v>
      </c>
      <c r="B550" s="223" t="s">
        <v>1089</v>
      </c>
      <c r="C550" s="224" t="s">
        <v>1090</v>
      </c>
      <c r="D550" s="230" t="s">
        <v>144</v>
      </c>
      <c r="E550" s="226">
        <v>47392</v>
      </c>
      <c r="F550" s="227">
        <v>48121</v>
      </c>
      <c r="G550" s="228">
        <v>288240.64000000001</v>
      </c>
      <c r="H550" s="229">
        <f t="shared" si="26"/>
        <v>288240.64000000001</v>
      </c>
      <c r="I550" s="228"/>
      <c r="J550" s="229"/>
      <c r="K550" s="218">
        <f t="shared" si="24"/>
        <v>28824.064000000002</v>
      </c>
      <c r="L550" s="207"/>
      <c r="N550" s="230">
        <f t="shared" si="25"/>
        <v>0</v>
      </c>
    </row>
    <row r="551" spans="1:14" s="221" customFormat="1" ht="16.5" customHeight="1" x14ac:dyDescent="0.2">
      <c r="A551" s="222" t="s">
        <v>1082</v>
      </c>
      <c r="B551" s="223" t="s">
        <v>1091</v>
      </c>
      <c r="C551" s="224" t="s">
        <v>1092</v>
      </c>
      <c r="D551" s="230" t="s">
        <v>144</v>
      </c>
      <c r="E551" s="226">
        <v>47392</v>
      </c>
      <c r="F551" s="227">
        <v>48121</v>
      </c>
      <c r="G551" s="228">
        <v>78160.72</v>
      </c>
      <c r="H551" s="229">
        <f t="shared" si="26"/>
        <v>78160.72</v>
      </c>
      <c r="I551" s="228"/>
      <c r="J551" s="229"/>
      <c r="K551" s="218">
        <f t="shared" si="24"/>
        <v>7816.0720000000001</v>
      </c>
      <c r="L551" s="207"/>
      <c r="N551" s="230">
        <f t="shared" si="25"/>
        <v>0</v>
      </c>
    </row>
    <row r="552" spans="1:14" s="221" customFormat="1" ht="16.5" customHeight="1" x14ac:dyDescent="0.2">
      <c r="A552" s="222" t="s">
        <v>1082</v>
      </c>
      <c r="B552" s="223" t="s">
        <v>1093</v>
      </c>
      <c r="C552" s="224" t="s">
        <v>1094</v>
      </c>
      <c r="D552" s="230" t="s">
        <v>144</v>
      </c>
      <c r="E552" s="226">
        <v>47392</v>
      </c>
      <c r="F552" s="227">
        <v>48121</v>
      </c>
      <c r="G552" s="228">
        <v>1272688.5</v>
      </c>
      <c r="H552" s="229">
        <f t="shared" si="26"/>
        <v>1272688.5</v>
      </c>
      <c r="I552" s="228"/>
      <c r="J552" s="229"/>
      <c r="K552" s="218">
        <f t="shared" si="24"/>
        <v>127268.85</v>
      </c>
      <c r="L552" s="207"/>
      <c r="N552" s="230">
        <f t="shared" si="25"/>
        <v>0</v>
      </c>
    </row>
    <row r="553" spans="1:14" s="221" customFormat="1" ht="16.5" customHeight="1" x14ac:dyDescent="0.2">
      <c r="A553" s="222" t="s">
        <v>1082</v>
      </c>
      <c r="B553" s="223" t="s">
        <v>1095</v>
      </c>
      <c r="C553" s="224" t="s">
        <v>1096</v>
      </c>
      <c r="D553" s="230" t="s">
        <v>144</v>
      </c>
      <c r="E553" s="226">
        <v>47392</v>
      </c>
      <c r="F553" s="227">
        <v>48121</v>
      </c>
      <c r="G553" s="228">
        <v>28872.959999999999</v>
      </c>
      <c r="H553" s="229">
        <f t="shared" si="26"/>
        <v>28872.959999999999</v>
      </c>
      <c r="I553" s="228"/>
      <c r="J553" s="229"/>
      <c r="K553" s="218">
        <f t="shared" si="24"/>
        <v>2887.2960000000003</v>
      </c>
      <c r="L553" s="207"/>
      <c r="N553" s="230">
        <f t="shared" si="25"/>
        <v>0</v>
      </c>
    </row>
    <row r="554" spans="1:14" s="221" customFormat="1" ht="16.5" customHeight="1" x14ac:dyDescent="0.2">
      <c r="A554" s="222" t="s">
        <v>1082</v>
      </c>
      <c r="B554" s="223" t="s">
        <v>1097</v>
      </c>
      <c r="C554" s="224" t="s">
        <v>1098</v>
      </c>
      <c r="D554" s="230" t="s">
        <v>144</v>
      </c>
      <c r="E554" s="226">
        <v>47392</v>
      </c>
      <c r="F554" s="227">
        <v>48121</v>
      </c>
      <c r="G554" s="228">
        <v>528473.66</v>
      </c>
      <c r="H554" s="229">
        <f t="shared" si="26"/>
        <v>528473.66</v>
      </c>
      <c r="I554" s="228"/>
      <c r="J554" s="229"/>
      <c r="K554" s="218">
        <f t="shared" si="24"/>
        <v>52847.366000000009</v>
      </c>
      <c r="L554" s="207"/>
      <c r="N554" s="230">
        <f t="shared" si="25"/>
        <v>0</v>
      </c>
    </row>
    <row r="555" spans="1:14" s="221" customFormat="1" ht="16.5" customHeight="1" x14ac:dyDescent="0.2">
      <c r="A555" s="222" t="s">
        <v>1082</v>
      </c>
      <c r="B555" s="223" t="s">
        <v>1099</v>
      </c>
      <c r="C555" s="224" t="s">
        <v>1100</v>
      </c>
      <c r="D555" s="230" t="s">
        <v>144</v>
      </c>
      <c r="E555" s="226">
        <v>47392</v>
      </c>
      <c r="F555" s="227">
        <v>48121</v>
      </c>
      <c r="G555" s="228">
        <v>239022.34</v>
      </c>
      <c r="H555" s="229">
        <f t="shared" si="26"/>
        <v>239022.34</v>
      </c>
      <c r="I555" s="228"/>
      <c r="J555" s="229"/>
      <c r="K555" s="218">
        <f t="shared" si="24"/>
        <v>23902.234</v>
      </c>
      <c r="L555" s="207"/>
      <c r="N555" s="230">
        <f t="shared" si="25"/>
        <v>0</v>
      </c>
    </row>
    <row r="556" spans="1:14" s="221" customFormat="1" ht="16.5" customHeight="1" x14ac:dyDescent="0.2">
      <c r="A556" s="222" t="s">
        <v>1082</v>
      </c>
      <c r="B556" s="223" t="s">
        <v>1101</v>
      </c>
      <c r="C556" s="224" t="s">
        <v>1102</v>
      </c>
      <c r="D556" s="230" t="s">
        <v>144</v>
      </c>
      <c r="E556" s="226">
        <v>47392</v>
      </c>
      <c r="F556" s="227">
        <v>48121</v>
      </c>
      <c r="G556" s="228">
        <v>816403.05</v>
      </c>
      <c r="H556" s="229">
        <f t="shared" si="26"/>
        <v>816403.05</v>
      </c>
      <c r="I556" s="228"/>
      <c r="J556" s="229"/>
      <c r="K556" s="218">
        <f t="shared" si="24"/>
        <v>81640.305000000008</v>
      </c>
      <c r="L556" s="207"/>
      <c r="N556" s="230">
        <f t="shared" si="25"/>
        <v>0</v>
      </c>
    </row>
    <row r="557" spans="1:14" s="221" customFormat="1" ht="16.5" customHeight="1" x14ac:dyDescent="0.2">
      <c r="A557" s="222" t="s">
        <v>1082</v>
      </c>
      <c r="B557" s="223" t="s">
        <v>1103</v>
      </c>
      <c r="C557" s="224" t="s">
        <v>1104</v>
      </c>
      <c r="D557" s="230" t="s">
        <v>144</v>
      </c>
      <c r="E557" s="226">
        <v>47392</v>
      </c>
      <c r="F557" s="227">
        <v>48121</v>
      </c>
      <c r="G557" s="228">
        <v>522493.78</v>
      </c>
      <c r="H557" s="229">
        <f t="shared" si="26"/>
        <v>522493.78</v>
      </c>
      <c r="I557" s="228"/>
      <c r="J557" s="229"/>
      <c r="K557" s="218">
        <f t="shared" si="24"/>
        <v>52249.378000000004</v>
      </c>
      <c r="L557" s="207"/>
      <c r="N557" s="230">
        <f t="shared" si="25"/>
        <v>0</v>
      </c>
    </row>
    <row r="558" spans="1:14" s="221" customFormat="1" ht="16.5" customHeight="1" x14ac:dyDescent="0.2">
      <c r="A558" s="222" t="s">
        <v>1082</v>
      </c>
      <c r="B558" s="223" t="s">
        <v>1105</v>
      </c>
      <c r="C558" s="224" t="s">
        <v>1106</v>
      </c>
      <c r="D558" s="230" t="s">
        <v>144</v>
      </c>
      <c r="E558" s="226">
        <v>47392</v>
      </c>
      <c r="F558" s="227">
        <v>48121</v>
      </c>
      <c r="G558" s="228">
        <v>769134.05</v>
      </c>
      <c r="H558" s="229">
        <f t="shared" si="26"/>
        <v>769134.05</v>
      </c>
      <c r="I558" s="228"/>
      <c r="J558" s="229"/>
      <c r="K558" s="218">
        <f t="shared" si="24"/>
        <v>76913.405000000013</v>
      </c>
      <c r="L558" s="207"/>
      <c r="N558" s="230">
        <f t="shared" si="25"/>
        <v>0</v>
      </c>
    </row>
    <row r="559" spans="1:14" s="221" customFormat="1" ht="16.5" customHeight="1" x14ac:dyDescent="0.2">
      <c r="A559" s="222" t="s">
        <v>1082</v>
      </c>
      <c r="B559" s="223" t="s">
        <v>1107</v>
      </c>
      <c r="C559" s="224" t="s">
        <v>1108</v>
      </c>
      <c r="D559" s="230" t="s">
        <v>144</v>
      </c>
      <c r="E559" s="226">
        <v>47392</v>
      </c>
      <c r="F559" s="227">
        <v>48121</v>
      </c>
      <c r="G559" s="228">
        <v>1036477.87</v>
      </c>
      <c r="H559" s="229">
        <f t="shared" si="26"/>
        <v>1036477.87</v>
      </c>
      <c r="I559" s="228"/>
      <c r="J559" s="229"/>
      <c r="K559" s="218">
        <f t="shared" si="24"/>
        <v>103647.78700000001</v>
      </c>
      <c r="L559" s="207"/>
      <c r="N559" s="230">
        <f t="shared" si="25"/>
        <v>0</v>
      </c>
    </row>
    <row r="560" spans="1:14" s="221" customFormat="1" ht="16.5" customHeight="1" x14ac:dyDescent="0.2">
      <c r="A560" s="222"/>
      <c r="B560" s="223"/>
      <c r="C560" s="224"/>
      <c r="D560" s="230"/>
      <c r="E560" s="226"/>
      <c r="F560" s="227"/>
      <c r="G560" s="228">
        <v>0</v>
      </c>
      <c r="H560" s="229">
        <f t="shared" si="26"/>
        <v>0</v>
      </c>
      <c r="I560" s="228"/>
      <c r="J560" s="229"/>
      <c r="K560" s="218">
        <f t="shared" si="24"/>
        <v>0</v>
      </c>
      <c r="L560" s="207"/>
      <c r="N560" s="230">
        <f t="shared" si="25"/>
        <v>0</v>
      </c>
    </row>
    <row r="561" spans="1:14" s="221" customFormat="1" ht="16.5" customHeight="1" x14ac:dyDescent="0.2">
      <c r="A561" s="222"/>
      <c r="B561" s="223"/>
      <c r="C561" s="224" t="s">
        <v>1109</v>
      </c>
      <c r="D561" s="230"/>
      <c r="E561" s="226"/>
      <c r="F561" s="227"/>
      <c r="G561" s="228">
        <v>0</v>
      </c>
      <c r="H561" s="229">
        <f t="shared" si="26"/>
        <v>0</v>
      </c>
      <c r="I561" s="228"/>
      <c r="J561" s="229"/>
      <c r="K561" s="218">
        <f t="shared" si="24"/>
        <v>0</v>
      </c>
      <c r="L561" s="207"/>
      <c r="N561" s="230">
        <f t="shared" si="25"/>
        <v>0</v>
      </c>
    </row>
    <row r="562" spans="1:14" s="221" customFormat="1" ht="16.5" customHeight="1" x14ac:dyDescent="0.2">
      <c r="A562" s="222" t="s">
        <v>1110</v>
      </c>
      <c r="B562" s="223" t="s">
        <v>1111</v>
      </c>
      <c r="C562" s="224" t="s">
        <v>1112</v>
      </c>
      <c r="D562" s="230" t="s">
        <v>144</v>
      </c>
      <c r="E562" s="226">
        <v>46661</v>
      </c>
      <c r="F562" s="227">
        <v>48121</v>
      </c>
      <c r="G562" s="228">
        <v>468625.72</v>
      </c>
      <c r="H562" s="229">
        <f t="shared" si="26"/>
        <v>468625.72</v>
      </c>
      <c r="I562" s="228"/>
      <c r="J562" s="229"/>
      <c r="K562" s="218">
        <f t="shared" si="24"/>
        <v>46862.572</v>
      </c>
      <c r="L562" s="207"/>
      <c r="N562" s="230">
        <f t="shared" si="25"/>
        <v>0</v>
      </c>
    </row>
    <row r="563" spans="1:14" s="221" customFormat="1" ht="16.5" customHeight="1" x14ac:dyDescent="0.2">
      <c r="A563" s="222" t="s">
        <v>1110</v>
      </c>
      <c r="B563" s="223" t="s">
        <v>1113</v>
      </c>
      <c r="C563" s="224" t="s">
        <v>1114</v>
      </c>
      <c r="D563" s="230" t="s">
        <v>144</v>
      </c>
      <c r="E563" s="226">
        <v>46661</v>
      </c>
      <c r="F563" s="227">
        <v>48121</v>
      </c>
      <c r="G563" s="228">
        <v>514815.4</v>
      </c>
      <c r="H563" s="229">
        <f t="shared" si="26"/>
        <v>514815.4</v>
      </c>
      <c r="I563" s="228"/>
      <c r="J563" s="229"/>
      <c r="K563" s="218">
        <f t="shared" si="24"/>
        <v>51481.540000000008</v>
      </c>
      <c r="L563" s="207"/>
      <c r="N563" s="230">
        <f t="shared" si="25"/>
        <v>0</v>
      </c>
    </row>
    <row r="564" spans="1:14" s="221" customFormat="1" ht="16.5" customHeight="1" x14ac:dyDescent="0.2">
      <c r="A564" s="222" t="s">
        <v>1110</v>
      </c>
      <c r="B564" s="223" t="s">
        <v>1115</v>
      </c>
      <c r="C564" s="224" t="s">
        <v>1116</v>
      </c>
      <c r="D564" s="230" t="s">
        <v>144</v>
      </c>
      <c r="E564" s="226">
        <v>46661</v>
      </c>
      <c r="F564" s="227">
        <v>48121</v>
      </c>
      <c r="G564" s="228">
        <v>288485.95</v>
      </c>
      <c r="H564" s="229">
        <f t="shared" si="26"/>
        <v>288485.95</v>
      </c>
      <c r="I564" s="228"/>
      <c r="J564" s="229"/>
      <c r="K564" s="218">
        <f t="shared" si="24"/>
        <v>28848.595000000001</v>
      </c>
      <c r="L564" s="207"/>
      <c r="N564" s="230">
        <f t="shared" si="25"/>
        <v>0</v>
      </c>
    </row>
    <row r="565" spans="1:14" s="221" customFormat="1" ht="16.5" customHeight="1" x14ac:dyDescent="0.2">
      <c r="A565" s="222" t="s">
        <v>1110</v>
      </c>
      <c r="B565" s="223" t="s">
        <v>1117</v>
      </c>
      <c r="C565" s="224" t="s">
        <v>1118</v>
      </c>
      <c r="D565" s="230" t="s">
        <v>144</v>
      </c>
      <c r="E565" s="226">
        <v>46661</v>
      </c>
      <c r="F565" s="227">
        <v>48121</v>
      </c>
      <c r="G565" s="228">
        <v>484022.28</v>
      </c>
      <c r="H565" s="229">
        <f t="shared" si="26"/>
        <v>484022.28</v>
      </c>
      <c r="I565" s="228"/>
      <c r="J565" s="229"/>
      <c r="K565" s="218">
        <f t="shared" si="24"/>
        <v>48402.228000000003</v>
      </c>
      <c r="L565" s="207"/>
      <c r="N565" s="230">
        <f t="shared" si="25"/>
        <v>0</v>
      </c>
    </row>
    <row r="566" spans="1:14" s="221" customFormat="1" ht="16.5" customHeight="1" x14ac:dyDescent="0.2">
      <c r="A566" s="222" t="s">
        <v>1110</v>
      </c>
      <c r="B566" s="223" t="s">
        <v>1119</v>
      </c>
      <c r="C566" s="224" t="s">
        <v>1120</v>
      </c>
      <c r="D566" s="230" t="s">
        <v>144</v>
      </c>
      <c r="E566" s="226">
        <v>46661</v>
      </c>
      <c r="F566" s="227">
        <v>48121</v>
      </c>
      <c r="G566" s="228">
        <v>468625.72</v>
      </c>
      <c r="H566" s="229">
        <f t="shared" si="26"/>
        <v>468625.72</v>
      </c>
      <c r="I566" s="228"/>
      <c r="J566" s="229"/>
      <c r="K566" s="218">
        <f t="shared" si="24"/>
        <v>46862.572</v>
      </c>
      <c r="L566" s="207"/>
      <c r="N566" s="230">
        <f t="shared" si="25"/>
        <v>0</v>
      </c>
    </row>
    <row r="567" spans="1:14" s="221" customFormat="1" ht="16.5" customHeight="1" x14ac:dyDescent="0.2">
      <c r="A567" s="222" t="s">
        <v>1110</v>
      </c>
      <c r="B567" s="223" t="s">
        <v>1121</v>
      </c>
      <c r="C567" s="224" t="s">
        <v>1122</v>
      </c>
      <c r="D567" s="230" t="s">
        <v>144</v>
      </c>
      <c r="E567" s="226">
        <v>46661</v>
      </c>
      <c r="F567" s="227">
        <v>48121</v>
      </c>
      <c r="G567" s="228">
        <v>514815.4</v>
      </c>
      <c r="H567" s="229">
        <f t="shared" si="26"/>
        <v>514815.4</v>
      </c>
      <c r="I567" s="228"/>
      <c r="J567" s="229"/>
      <c r="K567" s="218">
        <f t="shared" si="24"/>
        <v>51481.540000000008</v>
      </c>
      <c r="L567" s="207"/>
      <c r="N567" s="230">
        <f t="shared" si="25"/>
        <v>0</v>
      </c>
    </row>
    <row r="568" spans="1:14" s="221" customFormat="1" ht="16.5" customHeight="1" x14ac:dyDescent="0.2">
      <c r="A568" s="222" t="s">
        <v>1110</v>
      </c>
      <c r="B568" s="223" t="s">
        <v>1123</v>
      </c>
      <c r="C568" s="224" t="s">
        <v>1124</v>
      </c>
      <c r="D568" s="230" t="s">
        <v>144</v>
      </c>
      <c r="E568" s="226">
        <v>46661</v>
      </c>
      <c r="F568" s="227">
        <v>48121</v>
      </c>
      <c r="G568" s="228">
        <v>288485.95</v>
      </c>
      <c r="H568" s="229">
        <f t="shared" si="26"/>
        <v>288485.95</v>
      </c>
      <c r="I568" s="228"/>
      <c r="J568" s="229"/>
      <c r="K568" s="218">
        <f t="shared" si="24"/>
        <v>28848.595000000001</v>
      </c>
      <c r="L568" s="207"/>
      <c r="N568" s="230">
        <f t="shared" si="25"/>
        <v>0</v>
      </c>
    </row>
    <row r="569" spans="1:14" s="221" customFormat="1" ht="16.5" customHeight="1" x14ac:dyDescent="0.2">
      <c r="A569" s="222" t="s">
        <v>1110</v>
      </c>
      <c r="B569" s="223" t="s">
        <v>1125</v>
      </c>
      <c r="C569" s="224" t="s">
        <v>1126</v>
      </c>
      <c r="D569" s="230" t="s">
        <v>144</v>
      </c>
      <c r="E569" s="226">
        <v>46661</v>
      </c>
      <c r="F569" s="227">
        <v>48121</v>
      </c>
      <c r="G569" s="228">
        <v>468625.72</v>
      </c>
      <c r="H569" s="229">
        <f t="shared" si="26"/>
        <v>468625.72</v>
      </c>
      <c r="I569" s="228"/>
      <c r="J569" s="229"/>
      <c r="K569" s="218">
        <f t="shared" si="24"/>
        <v>46862.572</v>
      </c>
      <c r="L569" s="207"/>
      <c r="N569" s="230">
        <f t="shared" si="25"/>
        <v>0</v>
      </c>
    </row>
    <row r="570" spans="1:14" s="221" customFormat="1" ht="16.5" customHeight="1" x14ac:dyDescent="0.2">
      <c r="A570" s="222" t="s">
        <v>1110</v>
      </c>
      <c r="B570" s="223" t="s">
        <v>1127</v>
      </c>
      <c r="C570" s="224" t="s">
        <v>1128</v>
      </c>
      <c r="D570" s="230" t="s">
        <v>144</v>
      </c>
      <c r="E570" s="226">
        <v>46661</v>
      </c>
      <c r="F570" s="227">
        <v>48121</v>
      </c>
      <c r="G570" s="228">
        <v>514815.4</v>
      </c>
      <c r="H570" s="229">
        <f t="shared" si="26"/>
        <v>514815.4</v>
      </c>
      <c r="I570" s="228"/>
      <c r="J570" s="229"/>
      <c r="K570" s="218">
        <f t="shared" si="24"/>
        <v>51481.540000000008</v>
      </c>
      <c r="L570" s="207"/>
      <c r="N570" s="230">
        <f t="shared" si="25"/>
        <v>0</v>
      </c>
    </row>
    <row r="571" spans="1:14" s="221" customFormat="1" ht="16.5" customHeight="1" x14ac:dyDescent="0.2">
      <c r="A571" s="222" t="s">
        <v>1110</v>
      </c>
      <c r="B571" s="223" t="s">
        <v>1129</v>
      </c>
      <c r="C571" s="224" t="s">
        <v>1130</v>
      </c>
      <c r="D571" s="230" t="s">
        <v>144</v>
      </c>
      <c r="E571" s="226">
        <v>46661</v>
      </c>
      <c r="F571" s="227">
        <v>48121</v>
      </c>
      <c r="G571" s="228">
        <v>288485.95</v>
      </c>
      <c r="H571" s="229">
        <f t="shared" si="26"/>
        <v>288485.95</v>
      </c>
      <c r="I571" s="228"/>
      <c r="J571" s="229"/>
      <c r="K571" s="218">
        <f t="shared" si="24"/>
        <v>28848.595000000001</v>
      </c>
      <c r="L571" s="207"/>
      <c r="N571" s="230">
        <f t="shared" si="25"/>
        <v>0</v>
      </c>
    </row>
    <row r="572" spans="1:14" s="221" customFormat="1" ht="16.5" customHeight="1" x14ac:dyDescent="0.2">
      <c r="A572" s="222" t="s">
        <v>1110</v>
      </c>
      <c r="B572" s="223" t="s">
        <v>1131</v>
      </c>
      <c r="C572" s="224" t="s">
        <v>1132</v>
      </c>
      <c r="D572" s="230" t="s">
        <v>144</v>
      </c>
      <c r="E572" s="226">
        <v>46661</v>
      </c>
      <c r="F572" s="227">
        <v>48121</v>
      </c>
      <c r="G572" s="228">
        <v>468625.72</v>
      </c>
      <c r="H572" s="229">
        <f t="shared" si="26"/>
        <v>468625.72</v>
      </c>
      <c r="I572" s="228"/>
      <c r="J572" s="229"/>
      <c r="K572" s="218">
        <f t="shared" si="24"/>
        <v>46862.572</v>
      </c>
      <c r="L572" s="207"/>
      <c r="N572" s="230">
        <f t="shared" si="25"/>
        <v>0</v>
      </c>
    </row>
    <row r="573" spans="1:14" s="221" customFormat="1" ht="16.5" customHeight="1" x14ac:dyDescent="0.2">
      <c r="A573" s="222" t="s">
        <v>1110</v>
      </c>
      <c r="B573" s="223" t="s">
        <v>1133</v>
      </c>
      <c r="C573" s="224" t="s">
        <v>1134</v>
      </c>
      <c r="D573" s="230" t="s">
        <v>144</v>
      </c>
      <c r="E573" s="226">
        <v>46661</v>
      </c>
      <c r="F573" s="227">
        <v>48121</v>
      </c>
      <c r="G573" s="228">
        <v>514815.4</v>
      </c>
      <c r="H573" s="229">
        <f t="shared" si="26"/>
        <v>514815.4</v>
      </c>
      <c r="I573" s="228"/>
      <c r="J573" s="229"/>
      <c r="K573" s="218">
        <f t="shared" si="24"/>
        <v>51481.540000000008</v>
      </c>
      <c r="L573" s="207"/>
      <c r="N573" s="230">
        <f t="shared" si="25"/>
        <v>0</v>
      </c>
    </row>
    <row r="574" spans="1:14" s="221" customFormat="1" ht="16.5" customHeight="1" x14ac:dyDescent="0.2">
      <c r="A574" s="222" t="s">
        <v>1110</v>
      </c>
      <c r="B574" s="223" t="s">
        <v>1135</v>
      </c>
      <c r="C574" s="224" t="s">
        <v>1136</v>
      </c>
      <c r="D574" s="230" t="s">
        <v>144</v>
      </c>
      <c r="E574" s="226">
        <v>46661</v>
      </c>
      <c r="F574" s="227">
        <v>48121</v>
      </c>
      <c r="G574" s="228">
        <v>401394.07</v>
      </c>
      <c r="H574" s="229">
        <f t="shared" si="26"/>
        <v>401394.07</v>
      </c>
      <c r="I574" s="228"/>
      <c r="J574" s="229"/>
      <c r="K574" s="218">
        <f t="shared" si="24"/>
        <v>40139.407000000007</v>
      </c>
      <c r="L574" s="207"/>
      <c r="N574" s="230">
        <f t="shared" si="25"/>
        <v>0</v>
      </c>
    </row>
    <row r="575" spans="1:14" s="221" customFormat="1" ht="16.5" customHeight="1" x14ac:dyDescent="0.2">
      <c r="A575" s="222" t="s">
        <v>1110</v>
      </c>
      <c r="B575" s="223" t="s">
        <v>1137</v>
      </c>
      <c r="C575" s="224" t="s">
        <v>1138</v>
      </c>
      <c r="D575" s="230" t="s">
        <v>144</v>
      </c>
      <c r="E575" s="226">
        <v>46661</v>
      </c>
      <c r="F575" s="227">
        <v>48121</v>
      </c>
      <c r="G575" s="228">
        <v>288485.95</v>
      </c>
      <c r="H575" s="229">
        <f t="shared" si="26"/>
        <v>288485.95</v>
      </c>
      <c r="I575" s="228"/>
      <c r="J575" s="229"/>
      <c r="K575" s="218">
        <f t="shared" si="24"/>
        <v>28848.595000000001</v>
      </c>
      <c r="L575" s="207"/>
      <c r="N575" s="230">
        <f t="shared" si="25"/>
        <v>0</v>
      </c>
    </row>
    <row r="576" spans="1:14" s="221" customFormat="1" ht="16.5" customHeight="1" x14ac:dyDescent="0.2">
      <c r="A576" s="222" t="s">
        <v>1110</v>
      </c>
      <c r="B576" s="223" t="s">
        <v>1139</v>
      </c>
      <c r="C576" s="224" t="s">
        <v>1140</v>
      </c>
      <c r="D576" s="230" t="s">
        <v>144</v>
      </c>
      <c r="E576" s="226">
        <v>46661</v>
      </c>
      <c r="F576" s="227">
        <v>48121</v>
      </c>
      <c r="G576" s="228">
        <v>514815.4</v>
      </c>
      <c r="H576" s="229">
        <f t="shared" si="26"/>
        <v>514815.4</v>
      </c>
      <c r="I576" s="228"/>
      <c r="J576" s="229"/>
      <c r="K576" s="218">
        <f t="shared" si="24"/>
        <v>51481.540000000008</v>
      </c>
      <c r="L576" s="207"/>
      <c r="N576" s="230">
        <f t="shared" si="25"/>
        <v>0</v>
      </c>
    </row>
    <row r="577" spans="1:14" s="221" customFormat="1" ht="16.5" customHeight="1" x14ac:dyDescent="0.2">
      <c r="A577" s="222" t="s">
        <v>1110</v>
      </c>
      <c r="B577" s="223" t="s">
        <v>1141</v>
      </c>
      <c r="C577" s="224" t="s">
        <v>1142</v>
      </c>
      <c r="D577" s="230" t="s">
        <v>144</v>
      </c>
      <c r="E577" s="226">
        <v>46661</v>
      </c>
      <c r="F577" s="227">
        <v>48121</v>
      </c>
      <c r="G577" s="228">
        <v>401394.07</v>
      </c>
      <c r="H577" s="229">
        <f t="shared" si="26"/>
        <v>401394.07</v>
      </c>
      <c r="I577" s="228"/>
      <c r="J577" s="229"/>
      <c r="K577" s="218">
        <f t="shared" si="24"/>
        <v>40139.407000000007</v>
      </c>
      <c r="L577" s="207"/>
      <c r="N577" s="230">
        <f t="shared" si="25"/>
        <v>0</v>
      </c>
    </row>
    <row r="578" spans="1:14" s="221" customFormat="1" ht="16.5" customHeight="1" x14ac:dyDescent="0.2">
      <c r="A578" s="222" t="s">
        <v>1110</v>
      </c>
      <c r="B578" s="223" t="s">
        <v>1143</v>
      </c>
      <c r="C578" s="224" t="s">
        <v>1144</v>
      </c>
      <c r="D578" s="230" t="s">
        <v>144</v>
      </c>
      <c r="E578" s="226">
        <v>46661</v>
      </c>
      <c r="F578" s="227">
        <v>48121</v>
      </c>
      <c r="G578" s="228">
        <v>288485.95</v>
      </c>
      <c r="H578" s="229">
        <f t="shared" si="26"/>
        <v>288485.95</v>
      </c>
      <c r="I578" s="228"/>
      <c r="J578" s="229"/>
      <c r="K578" s="218">
        <f t="shared" si="24"/>
        <v>28848.595000000001</v>
      </c>
      <c r="L578" s="207"/>
      <c r="N578" s="230">
        <f t="shared" si="25"/>
        <v>0</v>
      </c>
    </row>
    <row r="579" spans="1:14" s="221" customFormat="1" ht="16.5" customHeight="1" x14ac:dyDescent="0.2">
      <c r="A579" s="222" t="s">
        <v>1110</v>
      </c>
      <c r="B579" s="223" t="s">
        <v>1143</v>
      </c>
      <c r="C579" s="224" t="s">
        <v>1144</v>
      </c>
      <c r="D579" s="230" t="s">
        <v>144</v>
      </c>
      <c r="E579" s="226">
        <v>46661</v>
      </c>
      <c r="F579" s="227">
        <v>48121</v>
      </c>
      <c r="G579" s="228">
        <v>288485.95</v>
      </c>
      <c r="H579" s="229">
        <f t="shared" si="26"/>
        <v>288485.95</v>
      </c>
      <c r="I579" s="228"/>
      <c r="J579" s="229"/>
      <c r="K579" s="218">
        <f t="shared" si="24"/>
        <v>28848.595000000001</v>
      </c>
      <c r="L579" s="207"/>
      <c r="N579" s="230">
        <f t="shared" si="25"/>
        <v>0</v>
      </c>
    </row>
    <row r="580" spans="1:14" s="221" customFormat="1" ht="16.5" customHeight="1" x14ac:dyDescent="0.2">
      <c r="A580" s="222"/>
      <c r="B580" s="223"/>
      <c r="C580" s="224"/>
      <c r="D580" s="230"/>
      <c r="E580" s="226"/>
      <c r="F580" s="227"/>
      <c r="G580" s="228"/>
      <c r="H580" s="229"/>
      <c r="I580" s="228"/>
      <c r="J580" s="229"/>
      <c r="K580" s="218">
        <f t="shared" si="24"/>
        <v>0</v>
      </c>
      <c r="L580" s="207"/>
      <c r="N580" s="230">
        <f t="shared" si="25"/>
        <v>0</v>
      </c>
    </row>
    <row r="581" spans="1:14" s="221" customFormat="1" ht="16.5" customHeight="1" x14ac:dyDescent="0.2">
      <c r="A581" s="222"/>
      <c r="B581" s="223"/>
      <c r="C581" s="224"/>
      <c r="D581" s="230"/>
      <c r="E581" s="226"/>
      <c r="F581" s="227"/>
      <c r="G581" s="228"/>
      <c r="H581" s="229"/>
      <c r="I581" s="228"/>
      <c r="J581" s="229"/>
      <c r="K581" s="218">
        <f t="shared" si="24"/>
        <v>0</v>
      </c>
      <c r="L581" s="207"/>
      <c r="N581" s="230">
        <f t="shared" si="25"/>
        <v>0</v>
      </c>
    </row>
    <row r="582" spans="1:14" s="221" customFormat="1" ht="16.5" customHeight="1" x14ac:dyDescent="0.2">
      <c r="A582" s="222"/>
      <c r="B582" s="223"/>
      <c r="C582" s="224"/>
      <c r="D582" s="230"/>
      <c r="E582" s="226"/>
      <c r="F582" s="227"/>
      <c r="G582" s="228"/>
      <c r="H582" s="229"/>
      <c r="I582" s="228"/>
      <c r="J582" s="229"/>
      <c r="K582" s="218">
        <f t="shared" si="24"/>
        <v>0</v>
      </c>
      <c r="L582" s="207"/>
      <c r="N582" s="230">
        <f t="shared" si="25"/>
        <v>0</v>
      </c>
    </row>
    <row r="583" spans="1:14" s="221" customFormat="1" ht="16.5" customHeight="1" x14ac:dyDescent="0.2">
      <c r="A583" s="222"/>
      <c r="B583" s="223"/>
      <c r="C583" s="224"/>
      <c r="D583" s="230"/>
      <c r="E583" s="226"/>
      <c r="F583" s="227"/>
      <c r="G583" s="228"/>
      <c r="H583" s="229"/>
      <c r="I583" s="228"/>
      <c r="J583" s="229"/>
      <c r="K583" s="218">
        <f t="shared" si="24"/>
        <v>0</v>
      </c>
      <c r="L583" s="207"/>
      <c r="N583" s="230">
        <f t="shared" si="25"/>
        <v>0</v>
      </c>
    </row>
    <row r="584" spans="1:14" s="221" customFormat="1" ht="16.5" customHeight="1" x14ac:dyDescent="0.2">
      <c r="A584" s="222"/>
      <c r="B584" s="223"/>
      <c r="C584" s="224"/>
      <c r="D584" s="230"/>
      <c r="E584" s="226"/>
      <c r="F584" s="227"/>
      <c r="G584" s="228"/>
      <c r="H584" s="229"/>
      <c r="I584" s="228"/>
      <c r="J584" s="229"/>
      <c r="K584" s="218">
        <f t="shared" si="24"/>
        <v>0</v>
      </c>
      <c r="L584" s="207"/>
      <c r="N584" s="230">
        <f t="shared" si="25"/>
        <v>0</v>
      </c>
    </row>
    <row r="585" spans="1:14" s="221" customFormat="1" ht="16.5" customHeight="1" x14ac:dyDescent="0.2">
      <c r="A585" s="222"/>
      <c r="B585" s="223"/>
      <c r="C585" s="224"/>
      <c r="D585" s="230"/>
      <c r="E585" s="226"/>
      <c r="F585" s="227"/>
      <c r="G585" s="228"/>
      <c r="H585" s="229"/>
      <c r="I585" s="228"/>
      <c r="J585" s="229"/>
      <c r="K585" s="218">
        <f t="shared" si="24"/>
        <v>0</v>
      </c>
      <c r="L585" s="207"/>
      <c r="N585" s="230">
        <f t="shared" si="25"/>
        <v>0</v>
      </c>
    </row>
    <row r="586" spans="1:14" s="221" customFormat="1" ht="16.5" customHeight="1" x14ac:dyDescent="0.2">
      <c r="A586" s="222"/>
      <c r="B586" s="223"/>
      <c r="C586" s="224"/>
      <c r="D586" s="230"/>
      <c r="E586" s="226"/>
      <c r="F586" s="227"/>
      <c r="G586" s="228"/>
      <c r="H586" s="229"/>
      <c r="I586" s="228"/>
      <c r="J586" s="229"/>
      <c r="K586" s="218">
        <f t="shared" si="24"/>
        <v>0</v>
      </c>
      <c r="L586" s="207"/>
      <c r="N586" s="230">
        <f t="shared" si="25"/>
        <v>0</v>
      </c>
    </row>
    <row r="587" spans="1:14" s="221" customFormat="1" ht="16.5" customHeight="1" x14ac:dyDescent="0.2">
      <c r="A587" s="222"/>
      <c r="B587" s="223"/>
      <c r="C587" s="224"/>
      <c r="D587" s="230"/>
      <c r="E587" s="226"/>
      <c r="F587" s="227"/>
      <c r="G587" s="228"/>
      <c r="H587" s="229"/>
      <c r="I587" s="228"/>
      <c r="J587" s="229"/>
      <c r="K587" s="218">
        <f t="shared" si="24"/>
        <v>0</v>
      </c>
      <c r="L587" s="207"/>
      <c r="N587" s="230">
        <f t="shared" si="25"/>
        <v>0</v>
      </c>
    </row>
    <row r="588" spans="1:14" s="221" customFormat="1" ht="16.5" customHeight="1" x14ac:dyDescent="0.2">
      <c r="A588" s="222"/>
      <c r="B588" s="223"/>
      <c r="C588" s="224"/>
      <c r="D588" s="230"/>
      <c r="E588" s="226"/>
      <c r="F588" s="227"/>
      <c r="G588" s="228"/>
      <c r="H588" s="229"/>
      <c r="I588" s="228"/>
      <c r="J588" s="229"/>
      <c r="K588" s="218">
        <f t="shared" si="24"/>
        <v>0</v>
      </c>
      <c r="L588" s="207"/>
      <c r="N588" s="230">
        <f t="shared" si="25"/>
        <v>0</v>
      </c>
    </row>
    <row r="589" spans="1:14" s="221" customFormat="1" ht="16.5" customHeight="1" x14ac:dyDescent="0.2">
      <c r="A589" s="222"/>
      <c r="B589" s="223"/>
      <c r="C589" s="224"/>
      <c r="D589" s="230"/>
      <c r="E589" s="226"/>
      <c r="F589" s="227"/>
      <c r="G589" s="228"/>
      <c r="H589" s="229"/>
      <c r="I589" s="228"/>
      <c r="J589" s="229"/>
      <c r="K589" s="218">
        <f t="shared" ref="K589:K652" si="27">G589*$K$6</f>
        <v>0</v>
      </c>
      <c r="L589" s="207"/>
      <c r="N589" s="230">
        <f t="shared" si="25"/>
        <v>0</v>
      </c>
    </row>
    <row r="590" spans="1:14" s="221" customFormat="1" ht="16.5" customHeight="1" x14ac:dyDescent="0.2">
      <c r="A590" s="222"/>
      <c r="B590" s="223"/>
      <c r="C590" s="224"/>
      <c r="D590" s="230"/>
      <c r="E590" s="226"/>
      <c r="F590" s="227"/>
      <c r="G590" s="228"/>
      <c r="H590" s="229"/>
      <c r="I590" s="228"/>
      <c r="J590" s="229"/>
      <c r="K590" s="218">
        <f t="shared" si="27"/>
        <v>0</v>
      </c>
      <c r="L590" s="207"/>
      <c r="N590" s="230">
        <f t="shared" ref="N590:N653" si="28">IF(D590="SŽDC",0,IF(D590="Ostatní",0,IF(D590="",0,1)))</f>
        <v>0</v>
      </c>
    </row>
    <row r="591" spans="1:14" s="221" customFormat="1" ht="16.5" customHeight="1" x14ac:dyDescent="0.2">
      <c r="A591" s="222"/>
      <c r="B591" s="223"/>
      <c r="C591" s="224"/>
      <c r="D591" s="230"/>
      <c r="E591" s="226"/>
      <c r="F591" s="227"/>
      <c r="G591" s="228"/>
      <c r="H591" s="229"/>
      <c r="I591" s="228"/>
      <c r="J591" s="229"/>
      <c r="K591" s="218">
        <f t="shared" si="27"/>
        <v>0</v>
      </c>
      <c r="L591" s="207"/>
      <c r="N591" s="230">
        <f t="shared" si="28"/>
        <v>0</v>
      </c>
    </row>
    <row r="592" spans="1:14" s="221" customFormat="1" ht="16.5" customHeight="1" x14ac:dyDescent="0.2">
      <c r="A592" s="222"/>
      <c r="B592" s="223"/>
      <c r="C592" s="224"/>
      <c r="D592" s="230"/>
      <c r="E592" s="226"/>
      <c r="F592" s="227"/>
      <c r="G592" s="228"/>
      <c r="H592" s="229"/>
      <c r="I592" s="228"/>
      <c r="J592" s="229"/>
      <c r="K592" s="218">
        <f t="shared" si="27"/>
        <v>0</v>
      </c>
      <c r="L592" s="207"/>
      <c r="N592" s="230">
        <f t="shared" si="28"/>
        <v>0</v>
      </c>
    </row>
    <row r="593" spans="1:14" s="221" customFormat="1" ht="16.5" customHeight="1" x14ac:dyDescent="0.2">
      <c r="A593" s="222"/>
      <c r="B593" s="223"/>
      <c r="C593" s="224"/>
      <c r="D593" s="230"/>
      <c r="E593" s="226"/>
      <c r="F593" s="227"/>
      <c r="G593" s="228"/>
      <c r="H593" s="229"/>
      <c r="I593" s="228"/>
      <c r="J593" s="229"/>
      <c r="K593" s="218">
        <f t="shared" si="27"/>
        <v>0</v>
      </c>
      <c r="L593" s="207"/>
      <c r="N593" s="230">
        <f t="shared" si="28"/>
        <v>0</v>
      </c>
    </row>
    <row r="594" spans="1:14" s="221" customFormat="1" ht="16.5" customHeight="1" x14ac:dyDescent="0.2">
      <c r="A594" s="222"/>
      <c r="B594" s="223"/>
      <c r="C594" s="224"/>
      <c r="D594" s="230"/>
      <c r="E594" s="226"/>
      <c r="F594" s="227"/>
      <c r="G594" s="228"/>
      <c r="H594" s="229"/>
      <c r="I594" s="228"/>
      <c r="J594" s="229"/>
      <c r="K594" s="218">
        <f t="shared" si="27"/>
        <v>0</v>
      </c>
      <c r="L594" s="207"/>
      <c r="N594" s="230">
        <f t="shared" si="28"/>
        <v>0</v>
      </c>
    </row>
    <row r="595" spans="1:14" s="221" customFormat="1" ht="16.5" customHeight="1" x14ac:dyDescent="0.2">
      <c r="A595" s="222"/>
      <c r="B595" s="223"/>
      <c r="C595" s="224"/>
      <c r="D595" s="230"/>
      <c r="E595" s="226"/>
      <c r="F595" s="227"/>
      <c r="G595" s="228"/>
      <c r="H595" s="229"/>
      <c r="I595" s="228"/>
      <c r="J595" s="229"/>
      <c r="K595" s="218">
        <f t="shared" si="27"/>
        <v>0</v>
      </c>
      <c r="L595" s="207"/>
      <c r="N595" s="230">
        <f t="shared" si="28"/>
        <v>0</v>
      </c>
    </row>
    <row r="596" spans="1:14" s="221" customFormat="1" ht="16.5" customHeight="1" x14ac:dyDescent="0.2">
      <c r="A596" s="222"/>
      <c r="B596" s="223"/>
      <c r="C596" s="224"/>
      <c r="D596" s="230"/>
      <c r="E596" s="226"/>
      <c r="F596" s="227"/>
      <c r="G596" s="228"/>
      <c r="H596" s="229"/>
      <c r="I596" s="228"/>
      <c r="J596" s="229"/>
      <c r="K596" s="218">
        <f t="shared" si="27"/>
        <v>0</v>
      </c>
      <c r="L596" s="207"/>
      <c r="N596" s="230">
        <f t="shared" si="28"/>
        <v>0</v>
      </c>
    </row>
    <row r="597" spans="1:14" s="221" customFormat="1" ht="16.5" customHeight="1" x14ac:dyDescent="0.2">
      <c r="A597" s="222"/>
      <c r="B597" s="223"/>
      <c r="C597" s="224"/>
      <c r="D597" s="230"/>
      <c r="E597" s="226"/>
      <c r="F597" s="227"/>
      <c r="G597" s="228"/>
      <c r="H597" s="229"/>
      <c r="I597" s="228"/>
      <c r="J597" s="229"/>
      <c r="K597" s="218">
        <f t="shared" si="27"/>
        <v>0</v>
      </c>
      <c r="L597" s="207"/>
      <c r="N597" s="230">
        <f t="shared" si="28"/>
        <v>0</v>
      </c>
    </row>
    <row r="598" spans="1:14" s="221" customFormat="1" ht="16.5" customHeight="1" x14ac:dyDescent="0.2">
      <c r="A598" s="222"/>
      <c r="B598" s="223"/>
      <c r="C598" s="224"/>
      <c r="D598" s="230"/>
      <c r="E598" s="226"/>
      <c r="F598" s="227"/>
      <c r="G598" s="228"/>
      <c r="H598" s="229"/>
      <c r="I598" s="228"/>
      <c r="J598" s="229"/>
      <c r="K598" s="218">
        <f t="shared" si="27"/>
        <v>0</v>
      </c>
      <c r="L598" s="207"/>
      <c r="N598" s="230">
        <f t="shared" si="28"/>
        <v>0</v>
      </c>
    </row>
    <row r="599" spans="1:14" s="221" customFormat="1" ht="16.5" customHeight="1" x14ac:dyDescent="0.2">
      <c r="A599" s="222"/>
      <c r="B599" s="223"/>
      <c r="C599" s="224"/>
      <c r="D599" s="230"/>
      <c r="E599" s="226"/>
      <c r="F599" s="227"/>
      <c r="G599" s="228"/>
      <c r="H599" s="229"/>
      <c r="I599" s="228"/>
      <c r="J599" s="229"/>
      <c r="K599" s="218">
        <f t="shared" si="27"/>
        <v>0</v>
      </c>
      <c r="L599" s="207"/>
      <c r="N599" s="230">
        <f t="shared" si="28"/>
        <v>0</v>
      </c>
    </row>
    <row r="600" spans="1:14" s="221" customFormat="1" ht="16.5" customHeight="1" x14ac:dyDescent="0.2">
      <c r="A600" s="222"/>
      <c r="B600" s="223"/>
      <c r="C600" s="224"/>
      <c r="D600" s="230"/>
      <c r="E600" s="226"/>
      <c r="F600" s="227"/>
      <c r="G600" s="228"/>
      <c r="H600" s="229"/>
      <c r="I600" s="228"/>
      <c r="J600" s="229"/>
      <c r="K600" s="218">
        <f t="shared" si="27"/>
        <v>0</v>
      </c>
      <c r="L600" s="207"/>
      <c r="N600" s="230">
        <f t="shared" si="28"/>
        <v>0</v>
      </c>
    </row>
    <row r="601" spans="1:14" s="221" customFormat="1" ht="16.5" customHeight="1" x14ac:dyDescent="0.2">
      <c r="A601" s="222"/>
      <c r="B601" s="223"/>
      <c r="C601" s="224"/>
      <c r="D601" s="230"/>
      <c r="E601" s="226"/>
      <c r="F601" s="227"/>
      <c r="G601" s="228"/>
      <c r="H601" s="229"/>
      <c r="I601" s="228"/>
      <c r="J601" s="229"/>
      <c r="K601" s="218">
        <f t="shared" si="27"/>
        <v>0</v>
      </c>
      <c r="L601" s="207"/>
      <c r="N601" s="230">
        <f t="shared" si="28"/>
        <v>0</v>
      </c>
    </row>
    <row r="602" spans="1:14" s="221" customFormat="1" ht="16.5" customHeight="1" x14ac:dyDescent="0.2">
      <c r="A602" s="222"/>
      <c r="B602" s="223"/>
      <c r="C602" s="224"/>
      <c r="D602" s="230"/>
      <c r="E602" s="226"/>
      <c r="F602" s="227"/>
      <c r="G602" s="228"/>
      <c r="H602" s="229"/>
      <c r="I602" s="228"/>
      <c r="J602" s="229"/>
      <c r="K602" s="218">
        <f t="shared" si="27"/>
        <v>0</v>
      </c>
      <c r="L602" s="207"/>
      <c r="N602" s="230">
        <f t="shared" si="28"/>
        <v>0</v>
      </c>
    </row>
    <row r="603" spans="1:14" s="221" customFormat="1" ht="16.5" customHeight="1" x14ac:dyDescent="0.2">
      <c r="A603" s="222"/>
      <c r="B603" s="223"/>
      <c r="C603" s="224"/>
      <c r="D603" s="230"/>
      <c r="E603" s="226"/>
      <c r="F603" s="227"/>
      <c r="G603" s="228"/>
      <c r="H603" s="229"/>
      <c r="I603" s="228"/>
      <c r="J603" s="229"/>
      <c r="K603" s="218">
        <f t="shared" si="27"/>
        <v>0</v>
      </c>
      <c r="L603" s="207"/>
      <c r="N603" s="230">
        <f t="shared" si="28"/>
        <v>0</v>
      </c>
    </row>
    <row r="604" spans="1:14" s="221" customFormat="1" ht="16.5" customHeight="1" x14ac:dyDescent="0.2">
      <c r="A604" s="222"/>
      <c r="B604" s="223"/>
      <c r="C604" s="224"/>
      <c r="D604" s="230"/>
      <c r="E604" s="226"/>
      <c r="F604" s="227"/>
      <c r="G604" s="228"/>
      <c r="H604" s="229"/>
      <c r="I604" s="228"/>
      <c r="J604" s="229"/>
      <c r="K604" s="218">
        <f t="shared" si="27"/>
        <v>0</v>
      </c>
      <c r="L604" s="207"/>
      <c r="N604" s="230">
        <f t="shared" si="28"/>
        <v>0</v>
      </c>
    </row>
    <row r="605" spans="1:14" s="221" customFormat="1" ht="16.5" customHeight="1" x14ac:dyDescent="0.2">
      <c r="A605" s="222"/>
      <c r="B605" s="223"/>
      <c r="C605" s="224"/>
      <c r="D605" s="230"/>
      <c r="E605" s="226"/>
      <c r="F605" s="227"/>
      <c r="G605" s="228"/>
      <c r="H605" s="229"/>
      <c r="I605" s="228"/>
      <c r="J605" s="229"/>
      <c r="K605" s="218">
        <f t="shared" si="27"/>
        <v>0</v>
      </c>
      <c r="L605" s="207"/>
      <c r="N605" s="230">
        <f t="shared" si="28"/>
        <v>0</v>
      </c>
    </row>
    <row r="606" spans="1:14" s="221" customFormat="1" ht="16.5" customHeight="1" x14ac:dyDescent="0.2">
      <c r="A606" s="222"/>
      <c r="B606" s="223"/>
      <c r="C606" s="224"/>
      <c r="D606" s="230"/>
      <c r="E606" s="226"/>
      <c r="F606" s="227"/>
      <c r="G606" s="228"/>
      <c r="H606" s="229"/>
      <c r="I606" s="228"/>
      <c r="J606" s="229"/>
      <c r="K606" s="218">
        <f t="shared" si="27"/>
        <v>0</v>
      </c>
      <c r="L606" s="207"/>
      <c r="N606" s="230">
        <f t="shared" si="28"/>
        <v>0</v>
      </c>
    </row>
    <row r="607" spans="1:14" s="221" customFormat="1" ht="16.5" customHeight="1" x14ac:dyDescent="0.2">
      <c r="A607" s="222"/>
      <c r="B607" s="223"/>
      <c r="C607" s="224"/>
      <c r="D607" s="230"/>
      <c r="E607" s="226"/>
      <c r="F607" s="227"/>
      <c r="G607" s="228"/>
      <c r="H607" s="229"/>
      <c r="I607" s="228"/>
      <c r="J607" s="229"/>
      <c r="K607" s="218">
        <f t="shared" si="27"/>
        <v>0</v>
      </c>
      <c r="L607" s="207"/>
      <c r="N607" s="230">
        <f t="shared" si="28"/>
        <v>0</v>
      </c>
    </row>
    <row r="608" spans="1:14" s="221" customFormat="1" ht="16.5" customHeight="1" x14ac:dyDescent="0.2">
      <c r="A608" s="222"/>
      <c r="B608" s="223"/>
      <c r="C608" s="224"/>
      <c r="D608" s="230"/>
      <c r="E608" s="226"/>
      <c r="F608" s="227"/>
      <c r="G608" s="228"/>
      <c r="H608" s="229"/>
      <c r="I608" s="228"/>
      <c r="J608" s="229"/>
      <c r="K608" s="218">
        <f t="shared" si="27"/>
        <v>0</v>
      </c>
      <c r="L608" s="207"/>
      <c r="N608" s="230">
        <f t="shared" si="28"/>
        <v>0</v>
      </c>
    </row>
    <row r="609" spans="1:14" s="221" customFormat="1" ht="16.5" customHeight="1" x14ac:dyDescent="0.2">
      <c r="A609" s="222"/>
      <c r="B609" s="223"/>
      <c r="C609" s="224"/>
      <c r="D609" s="230"/>
      <c r="E609" s="226"/>
      <c r="F609" s="227"/>
      <c r="G609" s="228"/>
      <c r="H609" s="229"/>
      <c r="I609" s="228"/>
      <c r="J609" s="229"/>
      <c r="K609" s="218">
        <f t="shared" si="27"/>
        <v>0</v>
      </c>
      <c r="L609" s="207"/>
      <c r="N609" s="230">
        <f t="shared" si="28"/>
        <v>0</v>
      </c>
    </row>
    <row r="610" spans="1:14" s="221" customFormat="1" ht="16.5" customHeight="1" x14ac:dyDescent="0.2">
      <c r="A610" s="222"/>
      <c r="B610" s="223"/>
      <c r="C610" s="224"/>
      <c r="D610" s="230"/>
      <c r="E610" s="226"/>
      <c r="F610" s="227"/>
      <c r="G610" s="228"/>
      <c r="H610" s="229"/>
      <c r="I610" s="228"/>
      <c r="J610" s="229"/>
      <c r="K610" s="218">
        <f t="shared" si="27"/>
        <v>0</v>
      </c>
      <c r="L610" s="207"/>
      <c r="N610" s="230">
        <f t="shared" si="28"/>
        <v>0</v>
      </c>
    </row>
    <row r="611" spans="1:14" s="221" customFormat="1" ht="16.5" customHeight="1" x14ac:dyDescent="0.2">
      <c r="A611" s="222"/>
      <c r="B611" s="223"/>
      <c r="C611" s="224"/>
      <c r="D611" s="230"/>
      <c r="E611" s="226"/>
      <c r="F611" s="227"/>
      <c r="G611" s="228"/>
      <c r="H611" s="229"/>
      <c r="I611" s="228"/>
      <c r="J611" s="229"/>
      <c r="K611" s="218">
        <f t="shared" si="27"/>
        <v>0</v>
      </c>
      <c r="L611" s="207"/>
      <c r="N611" s="230">
        <f t="shared" si="28"/>
        <v>0</v>
      </c>
    </row>
    <row r="612" spans="1:14" s="221" customFormat="1" ht="16.5" customHeight="1" x14ac:dyDescent="0.2">
      <c r="A612" s="222"/>
      <c r="B612" s="223"/>
      <c r="C612" s="224"/>
      <c r="D612" s="230"/>
      <c r="E612" s="226"/>
      <c r="F612" s="227"/>
      <c r="G612" s="228"/>
      <c r="H612" s="229"/>
      <c r="I612" s="228"/>
      <c r="J612" s="229"/>
      <c r="K612" s="218">
        <f t="shared" si="27"/>
        <v>0</v>
      </c>
      <c r="L612" s="207"/>
      <c r="N612" s="230">
        <f t="shared" si="28"/>
        <v>0</v>
      </c>
    </row>
    <row r="613" spans="1:14" s="221" customFormat="1" ht="16.5" customHeight="1" x14ac:dyDescent="0.2">
      <c r="A613" s="222"/>
      <c r="B613" s="223"/>
      <c r="C613" s="224"/>
      <c r="D613" s="230"/>
      <c r="E613" s="226"/>
      <c r="F613" s="227"/>
      <c r="G613" s="228"/>
      <c r="H613" s="229"/>
      <c r="I613" s="228"/>
      <c r="J613" s="229"/>
      <c r="K613" s="218">
        <f t="shared" si="27"/>
        <v>0</v>
      </c>
      <c r="L613" s="207"/>
      <c r="N613" s="230">
        <f t="shared" si="28"/>
        <v>0</v>
      </c>
    </row>
    <row r="614" spans="1:14" s="221" customFormat="1" ht="16.5" customHeight="1" x14ac:dyDescent="0.2">
      <c r="A614" s="222"/>
      <c r="B614" s="223"/>
      <c r="C614" s="224"/>
      <c r="D614" s="230"/>
      <c r="E614" s="226"/>
      <c r="F614" s="227"/>
      <c r="G614" s="228"/>
      <c r="H614" s="229"/>
      <c r="I614" s="228"/>
      <c r="J614" s="229"/>
      <c r="K614" s="218">
        <f t="shared" si="27"/>
        <v>0</v>
      </c>
      <c r="L614" s="207"/>
      <c r="N614" s="230">
        <f t="shared" si="28"/>
        <v>0</v>
      </c>
    </row>
    <row r="615" spans="1:14" s="221" customFormat="1" ht="16.5" customHeight="1" x14ac:dyDescent="0.2">
      <c r="A615" s="222"/>
      <c r="B615" s="223"/>
      <c r="C615" s="224"/>
      <c r="D615" s="230"/>
      <c r="E615" s="226"/>
      <c r="F615" s="227"/>
      <c r="G615" s="228"/>
      <c r="H615" s="229"/>
      <c r="I615" s="228"/>
      <c r="J615" s="229"/>
      <c r="K615" s="218">
        <f t="shared" si="27"/>
        <v>0</v>
      </c>
      <c r="L615" s="207"/>
      <c r="N615" s="230">
        <f t="shared" si="28"/>
        <v>0</v>
      </c>
    </row>
    <row r="616" spans="1:14" s="221" customFormat="1" ht="16.5" customHeight="1" x14ac:dyDescent="0.2">
      <c r="A616" s="222"/>
      <c r="B616" s="223"/>
      <c r="C616" s="224"/>
      <c r="D616" s="230"/>
      <c r="E616" s="226"/>
      <c r="F616" s="227"/>
      <c r="G616" s="228"/>
      <c r="H616" s="229"/>
      <c r="I616" s="228"/>
      <c r="J616" s="229"/>
      <c r="K616" s="218">
        <f t="shared" si="27"/>
        <v>0</v>
      </c>
      <c r="L616" s="207"/>
      <c r="N616" s="230">
        <f t="shared" si="28"/>
        <v>0</v>
      </c>
    </row>
    <row r="617" spans="1:14" s="221" customFormat="1" ht="16.5" customHeight="1" x14ac:dyDescent="0.2">
      <c r="A617" s="222"/>
      <c r="B617" s="223"/>
      <c r="C617" s="224"/>
      <c r="D617" s="230"/>
      <c r="E617" s="226"/>
      <c r="F617" s="227"/>
      <c r="G617" s="228"/>
      <c r="H617" s="229"/>
      <c r="I617" s="228"/>
      <c r="J617" s="229"/>
      <c r="K617" s="218">
        <f t="shared" si="27"/>
        <v>0</v>
      </c>
      <c r="L617" s="207"/>
      <c r="N617" s="230">
        <f t="shared" si="28"/>
        <v>0</v>
      </c>
    </row>
    <row r="618" spans="1:14" s="221" customFormat="1" ht="16.5" customHeight="1" x14ac:dyDescent="0.2">
      <c r="A618" s="222"/>
      <c r="B618" s="223"/>
      <c r="C618" s="224"/>
      <c r="D618" s="230"/>
      <c r="E618" s="226"/>
      <c r="F618" s="227"/>
      <c r="G618" s="228"/>
      <c r="H618" s="229"/>
      <c r="I618" s="228"/>
      <c r="J618" s="229"/>
      <c r="K618" s="218">
        <f t="shared" si="27"/>
        <v>0</v>
      </c>
      <c r="L618" s="207"/>
      <c r="N618" s="230">
        <f t="shared" si="28"/>
        <v>0</v>
      </c>
    </row>
    <row r="619" spans="1:14" s="221" customFormat="1" ht="16.5" customHeight="1" x14ac:dyDescent="0.2">
      <c r="A619" s="222"/>
      <c r="B619" s="223"/>
      <c r="C619" s="224"/>
      <c r="D619" s="230"/>
      <c r="E619" s="226"/>
      <c r="F619" s="227"/>
      <c r="G619" s="228"/>
      <c r="H619" s="229"/>
      <c r="I619" s="228"/>
      <c r="J619" s="229"/>
      <c r="K619" s="218">
        <f t="shared" si="27"/>
        <v>0</v>
      </c>
      <c r="L619" s="207"/>
      <c r="N619" s="230">
        <f t="shared" si="28"/>
        <v>0</v>
      </c>
    </row>
    <row r="620" spans="1:14" s="221" customFormat="1" ht="16.5" customHeight="1" x14ac:dyDescent="0.2">
      <c r="A620" s="222"/>
      <c r="B620" s="223"/>
      <c r="C620" s="224"/>
      <c r="D620" s="230"/>
      <c r="E620" s="226"/>
      <c r="F620" s="227"/>
      <c r="G620" s="228"/>
      <c r="H620" s="229"/>
      <c r="I620" s="228"/>
      <c r="J620" s="229"/>
      <c r="K620" s="218">
        <f t="shared" si="27"/>
        <v>0</v>
      </c>
      <c r="L620" s="207"/>
      <c r="N620" s="230">
        <f t="shared" si="28"/>
        <v>0</v>
      </c>
    </row>
    <row r="621" spans="1:14" s="221" customFormat="1" ht="16.5" customHeight="1" x14ac:dyDescent="0.2">
      <c r="A621" s="222"/>
      <c r="B621" s="223"/>
      <c r="C621" s="224"/>
      <c r="D621" s="230"/>
      <c r="E621" s="226"/>
      <c r="F621" s="227"/>
      <c r="G621" s="228"/>
      <c r="H621" s="229"/>
      <c r="I621" s="228"/>
      <c r="J621" s="229"/>
      <c r="K621" s="218">
        <f t="shared" si="27"/>
        <v>0</v>
      </c>
      <c r="L621" s="207"/>
      <c r="N621" s="230">
        <f t="shared" si="28"/>
        <v>0</v>
      </c>
    </row>
    <row r="622" spans="1:14" s="221" customFormat="1" ht="16.5" customHeight="1" x14ac:dyDescent="0.2">
      <c r="A622" s="222"/>
      <c r="B622" s="223"/>
      <c r="C622" s="224"/>
      <c r="D622" s="230"/>
      <c r="E622" s="226"/>
      <c r="F622" s="227"/>
      <c r="G622" s="228"/>
      <c r="H622" s="229"/>
      <c r="I622" s="228"/>
      <c r="J622" s="229"/>
      <c r="K622" s="218">
        <f t="shared" si="27"/>
        <v>0</v>
      </c>
      <c r="L622" s="207"/>
      <c r="N622" s="230">
        <f t="shared" si="28"/>
        <v>0</v>
      </c>
    </row>
    <row r="623" spans="1:14" s="221" customFormat="1" ht="16.5" customHeight="1" x14ac:dyDescent="0.2">
      <c r="A623" s="222"/>
      <c r="B623" s="223"/>
      <c r="C623" s="224"/>
      <c r="D623" s="230"/>
      <c r="E623" s="226"/>
      <c r="F623" s="227"/>
      <c r="G623" s="228"/>
      <c r="H623" s="229"/>
      <c r="I623" s="228"/>
      <c r="J623" s="229"/>
      <c r="K623" s="218">
        <f t="shared" si="27"/>
        <v>0</v>
      </c>
      <c r="L623" s="207"/>
      <c r="N623" s="230">
        <f t="shared" si="28"/>
        <v>0</v>
      </c>
    </row>
    <row r="624" spans="1:14" s="221" customFormat="1" ht="16.5" customHeight="1" x14ac:dyDescent="0.2">
      <c r="A624" s="222"/>
      <c r="B624" s="223"/>
      <c r="C624" s="224"/>
      <c r="D624" s="230"/>
      <c r="E624" s="226"/>
      <c r="F624" s="227"/>
      <c r="G624" s="228"/>
      <c r="H624" s="229"/>
      <c r="I624" s="228"/>
      <c r="J624" s="229"/>
      <c r="K624" s="218">
        <f t="shared" si="27"/>
        <v>0</v>
      </c>
      <c r="L624" s="207"/>
      <c r="N624" s="230">
        <f t="shared" si="28"/>
        <v>0</v>
      </c>
    </row>
    <row r="625" spans="1:14" s="221" customFormat="1" ht="16.5" customHeight="1" x14ac:dyDescent="0.2">
      <c r="A625" s="222"/>
      <c r="B625" s="223"/>
      <c r="C625" s="224"/>
      <c r="D625" s="230"/>
      <c r="E625" s="226"/>
      <c r="F625" s="227"/>
      <c r="G625" s="228"/>
      <c r="H625" s="229"/>
      <c r="I625" s="228"/>
      <c r="J625" s="229"/>
      <c r="K625" s="218">
        <f t="shared" si="27"/>
        <v>0</v>
      </c>
      <c r="L625" s="207"/>
      <c r="N625" s="230">
        <f t="shared" si="28"/>
        <v>0</v>
      </c>
    </row>
    <row r="626" spans="1:14" s="221" customFormat="1" ht="16.5" customHeight="1" x14ac:dyDescent="0.2">
      <c r="A626" s="222"/>
      <c r="B626" s="223"/>
      <c r="C626" s="224"/>
      <c r="D626" s="230"/>
      <c r="E626" s="226"/>
      <c r="F626" s="227"/>
      <c r="G626" s="228"/>
      <c r="H626" s="229"/>
      <c r="I626" s="228"/>
      <c r="J626" s="229"/>
      <c r="K626" s="218">
        <f t="shared" si="27"/>
        <v>0</v>
      </c>
      <c r="L626" s="207"/>
      <c r="N626" s="230">
        <f t="shared" si="28"/>
        <v>0</v>
      </c>
    </row>
    <row r="627" spans="1:14" s="221" customFormat="1" ht="16.5" customHeight="1" x14ac:dyDescent="0.2">
      <c r="A627" s="222"/>
      <c r="B627" s="223"/>
      <c r="C627" s="224"/>
      <c r="D627" s="230"/>
      <c r="E627" s="226"/>
      <c r="F627" s="227"/>
      <c r="G627" s="228"/>
      <c r="H627" s="229"/>
      <c r="I627" s="228"/>
      <c r="J627" s="229"/>
      <c r="K627" s="218">
        <f t="shared" si="27"/>
        <v>0</v>
      </c>
      <c r="L627" s="207"/>
      <c r="N627" s="230">
        <f t="shared" si="28"/>
        <v>0</v>
      </c>
    </row>
    <row r="628" spans="1:14" s="221" customFormat="1" ht="16.5" customHeight="1" x14ac:dyDescent="0.2">
      <c r="A628" s="222"/>
      <c r="B628" s="223"/>
      <c r="C628" s="224"/>
      <c r="D628" s="230"/>
      <c r="E628" s="226"/>
      <c r="F628" s="227"/>
      <c r="G628" s="228"/>
      <c r="H628" s="229"/>
      <c r="I628" s="228"/>
      <c r="J628" s="229"/>
      <c r="K628" s="218">
        <f t="shared" si="27"/>
        <v>0</v>
      </c>
      <c r="L628" s="207"/>
      <c r="N628" s="230">
        <f t="shared" si="28"/>
        <v>0</v>
      </c>
    </row>
    <row r="629" spans="1:14" s="221" customFormat="1" ht="16.5" customHeight="1" x14ac:dyDescent="0.2">
      <c r="A629" s="222"/>
      <c r="B629" s="223"/>
      <c r="C629" s="224"/>
      <c r="D629" s="230"/>
      <c r="E629" s="226"/>
      <c r="F629" s="227"/>
      <c r="G629" s="228"/>
      <c r="H629" s="229"/>
      <c r="I629" s="228"/>
      <c r="J629" s="229"/>
      <c r="K629" s="218">
        <f t="shared" si="27"/>
        <v>0</v>
      </c>
      <c r="L629" s="207"/>
      <c r="N629" s="230">
        <f t="shared" si="28"/>
        <v>0</v>
      </c>
    </row>
    <row r="630" spans="1:14" s="221" customFormat="1" ht="16.5" customHeight="1" x14ac:dyDescent="0.2">
      <c r="A630" s="222"/>
      <c r="B630" s="223"/>
      <c r="C630" s="224"/>
      <c r="D630" s="230"/>
      <c r="E630" s="226"/>
      <c r="F630" s="227"/>
      <c r="G630" s="228"/>
      <c r="H630" s="229"/>
      <c r="I630" s="228"/>
      <c r="J630" s="229"/>
      <c r="K630" s="218">
        <f t="shared" si="27"/>
        <v>0</v>
      </c>
      <c r="L630" s="207"/>
      <c r="N630" s="230">
        <f t="shared" si="28"/>
        <v>0</v>
      </c>
    </row>
    <row r="631" spans="1:14" s="221" customFormat="1" ht="16.5" customHeight="1" x14ac:dyDescent="0.2">
      <c r="A631" s="222"/>
      <c r="B631" s="223"/>
      <c r="C631" s="224"/>
      <c r="D631" s="230"/>
      <c r="E631" s="226"/>
      <c r="F631" s="227"/>
      <c r="G631" s="228"/>
      <c r="H631" s="229"/>
      <c r="I631" s="228"/>
      <c r="J631" s="229"/>
      <c r="K631" s="218">
        <f t="shared" si="27"/>
        <v>0</v>
      </c>
      <c r="L631" s="207"/>
      <c r="N631" s="230">
        <f t="shared" si="28"/>
        <v>0</v>
      </c>
    </row>
    <row r="632" spans="1:14" s="221" customFormat="1" ht="16.5" customHeight="1" x14ac:dyDescent="0.2">
      <c r="A632" s="222"/>
      <c r="B632" s="223"/>
      <c r="C632" s="224"/>
      <c r="D632" s="230"/>
      <c r="E632" s="226"/>
      <c r="F632" s="227"/>
      <c r="G632" s="228"/>
      <c r="H632" s="229"/>
      <c r="I632" s="228"/>
      <c r="J632" s="229"/>
      <c r="K632" s="218">
        <f t="shared" si="27"/>
        <v>0</v>
      </c>
      <c r="L632" s="207"/>
      <c r="N632" s="230">
        <f t="shared" si="28"/>
        <v>0</v>
      </c>
    </row>
    <row r="633" spans="1:14" s="221" customFormat="1" ht="16.5" customHeight="1" x14ac:dyDescent="0.2">
      <c r="A633" s="222"/>
      <c r="B633" s="223"/>
      <c r="C633" s="224"/>
      <c r="D633" s="230"/>
      <c r="E633" s="226"/>
      <c r="F633" s="227"/>
      <c r="G633" s="228"/>
      <c r="H633" s="229"/>
      <c r="I633" s="228"/>
      <c r="J633" s="229"/>
      <c r="K633" s="218">
        <f t="shared" si="27"/>
        <v>0</v>
      </c>
      <c r="L633" s="207"/>
      <c r="N633" s="230">
        <f t="shared" si="28"/>
        <v>0</v>
      </c>
    </row>
    <row r="634" spans="1:14" s="221" customFormat="1" ht="16.5" customHeight="1" x14ac:dyDescent="0.2">
      <c r="A634" s="222"/>
      <c r="B634" s="223"/>
      <c r="C634" s="224"/>
      <c r="D634" s="230"/>
      <c r="E634" s="226"/>
      <c r="F634" s="227"/>
      <c r="G634" s="228"/>
      <c r="H634" s="229"/>
      <c r="I634" s="228"/>
      <c r="J634" s="229"/>
      <c r="K634" s="218">
        <f t="shared" si="27"/>
        <v>0</v>
      </c>
      <c r="L634" s="207"/>
      <c r="N634" s="230">
        <f t="shared" si="28"/>
        <v>0</v>
      </c>
    </row>
    <row r="635" spans="1:14" s="221" customFormat="1" ht="16.5" customHeight="1" x14ac:dyDescent="0.2">
      <c r="A635" s="222"/>
      <c r="B635" s="223"/>
      <c r="C635" s="224"/>
      <c r="D635" s="230"/>
      <c r="E635" s="226"/>
      <c r="F635" s="227"/>
      <c r="G635" s="228"/>
      <c r="H635" s="229"/>
      <c r="I635" s="228"/>
      <c r="J635" s="229"/>
      <c r="K635" s="218">
        <f t="shared" si="27"/>
        <v>0</v>
      </c>
      <c r="L635" s="207"/>
      <c r="N635" s="230">
        <f t="shared" si="28"/>
        <v>0</v>
      </c>
    </row>
    <row r="636" spans="1:14" s="221" customFormat="1" ht="16.5" customHeight="1" x14ac:dyDescent="0.2">
      <c r="A636" s="222"/>
      <c r="B636" s="223"/>
      <c r="C636" s="224"/>
      <c r="D636" s="230"/>
      <c r="E636" s="226"/>
      <c r="F636" s="227"/>
      <c r="G636" s="228"/>
      <c r="H636" s="229"/>
      <c r="I636" s="228"/>
      <c r="J636" s="229"/>
      <c r="K636" s="218">
        <f t="shared" si="27"/>
        <v>0</v>
      </c>
      <c r="L636" s="207"/>
      <c r="N636" s="230">
        <f t="shared" si="28"/>
        <v>0</v>
      </c>
    </row>
    <row r="637" spans="1:14" s="221" customFormat="1" ht="16.5" customHeight="1" x14ac:dyDescent="0.2">
      <c r="A637" s="222"/>
      <c r="B637" s="223"/>
      <c r="C637" s="224"/>
      <c r="D637" s="230"/>
      <c r="E637" s="226"/>
      <c r="F637" s="227"/>
      <c r="G637" s="228"/>
      <c r="H637" s="229"/>
      <c r="I637" s="228"/>
      <c r="J637" s="229"/>
      <c r="K637" s="218">
        <f t="shared" si="27"/>
        <v>0</v>
      </c>
      <c r="L637" s="207"/>
      <c r="N637" s="230">
        <f t="shared" si="28"/>
        <v>0</v>
      </c>
    </row>
    <row r="638" spans="1:14" s="221" customFormat="1" ht="16.5" customHeight="1" x14ac:dyDescent="0.2">
      <c r="A638" s="222"/>
      <c r="B638" s="223"/>
      <c r="C638" s="224"/>
      <c r="D638" s="230"/>
      <c r="E638" s="226"/>
      <c r="F638" s="227"/>
      <c r="G638" s="228"/>
      <c r="H638" s="229"/>
      <c r="I638" s="228"/>
      <c r="J638" s="229"/>
      <c r="K638" s="218">
        <f t="shared" si="27"/>
        <v>0</v>
      </c>
      <c r="L638" s="207"/>
      <c r="N638" s="230">
        <f t="shared" si="28"/>
        <v>0</v>
      </c>
    </row>
    <row r="639" spans="1:14" s="221" customFormat="1" ht="16.5" customHeight="1" x14ac:dyDescent="0.2">
      <c r="A639" s="222"/>
      <c r="B639" s="223"/>
      <c r="C639" s="224"/>
      <c r="D639" s="230"/>
      <c r="E639" s="226"/>
      <c r="F639" s="227"/>
      <c r="G639" s="228"/>
      <c r="H639" s="229"/>
      <c r="I639" s="228"/>
      <c r="J639" s="229"/>
      <c r="K639" s="218">
        <f t="shared" si="27"/>
        <v>0</v>
      </c>
      <c r="L639" s="207"/>
      <c r="N639" s="230">
        <f t="shared" si="28"/>
        <v>0</v>
      </c>
    </row>
    <row r="640" spans="1:14" s="221" customFormat="1" ht="16.5" customHeight="1" x14ac:dyDescent="0.2">
      <c r="A640" s="222"/>
      <c r="B640" s="223"/>
      <c r="C640" s="224"/>
      <c r="D640" s="230"/>
      <c r="E640" s="226"/>
      <c r="F640" s="227"/>
      <c r="G640" s="228"/>
      <c r="H640" s="229"/>
      <c r="I640" s="228"/>
      <c r="J640" s="229"/>
      <c r="K640" s="218">
        <f t="shared" si="27"/>
        <v>0</v>
      </c>
      <c r="L640" s="207"/>
      <c r="N640" s="230">
        <f t="shared" si="28"/>
        <v>0</v>
      </c>
    </row>
    <row r="641" spans="1:14" s="221" customFormat="1" ht="16.5" customHeight="1" x14ac:dyDescent="0.2">
      <c r="A641" s="222"/>
      <c r="B641" s="223"/>
      <c r="C641" s="224"/>
      <c r="D641" s="230"/>
      <c r="E641" s="226"/>
      <c r="F641" s="227"/>
      <c r="G641" s="228"/>
      <c r="H641" s="229"/>
      <c r="I641" s="228"/>
      <c r="J641" s="229"/>
      <c r="K641" s="218">
        <f t="shared" si="27"/>
        <v>0</v>
      </c>
      <c r="L641" s="207"/>
      <c r="N641" s="230">
        <f t="shared" si="28"/>
        <v>0</v>
      </c>
    </row>
    <row r="642" spans="1:14" s="221" customFormat="1" ht="16.5" customHeight="1" x14ac:dyDescent="0.2">
      <c r="A642" s="222"/>
      <c r="B642" s="223"/>
      <c r="C642" s="224"/>
      <c r="D642" s="230"/>
      <c r="E642" s="226"/>
      <c r="F642" s="227"/>
      <c r="G642" s="228"/>
      <c r="H642" s="229"/>
      <c r="I642" s="228"/>
      <c r="J642" s="229"/>
      <c r="K642" s="218">
        <f t="shared" si="27"/>
        <v>0</v>
      </c>
      <c r="L642" s="207"/>
      <c r="N642" s="230">
        <f t="shared" si="28"/>
        <v>0</v>
      </c>
    </row>
    <row r="643" spans="1:14" s="221" customFormat="1" ht="16.5" customHeight="1" x14ac:dyDescent="0.2">
      <c r="A643" s="222"/>
      <c r="B643" s="223"/>
      <c r="C643" s="224"/>
      <c r="D643" s="230"/>
      <c r="E643" s="226"/>
      <c r="F643" s="227"/>
      <c r="G643" s="228"/>
      <c r="H643" s="229"/>
      <c r="I643" s="228"/>
      <c r="J643" s="229"/>
      <c r="K643" s="218">
        <f t="shared" si="27"/>
        <v>0</v>
      </c>
      <c r="L643" s="207"/>
      <c r="N643" s="230">
        <f t="shared" si="28"/>
        <v>0</v>
      </c>
    </row>
    <row r="644" spans="1:14" s="221" customFormat="1" ht="16.5" customHeight="1" x14ac:dyDescent="0.2">
      <c r="A644" s="222"/>
      <c r="B644" s="223"/>
      <c r="C644" s="224"/>
      <c r="D644" s="230"/>
      <c r="E644" s="226"/>
      <c r="F644" s="227"/>
      <c r="G644" s="228"/>
      <c r="H644" s="229"/>
      <c r="I644" s="228"/>
      <c r="J644" s="229"/>
      <c r="K644" s="218">
        <f t="shared" si="27"/>
        <v>0</v>
      </c>
      <c r="L644" s="207"/>
      <c r="N644" s="230">
        <f t="shared" si="28"/>
        <v>0</v>
      </c>
    </row>
    <row r="645" spans="1:14" s="221" customFormat="1" ht="16.5" customHeight="1" x14ac:dyDescent="0.2">
      <c r="A645" s="222"/>
      <c r="B645" s="223"/>
      <c r="C645" s="224"/>
      <c r="D645" s="230"/>
      <c r="E645" s="226"/>
      <c r="F645" s="227"/>
      <c r="G645" s="228"/>
      <c r="H645" s="229"/>
      <c r="I645" s="228"/>
      <c r="J645" s="229"/>
      <c r="K645" s="218">
        <f t="shared" si="27"/>
        <v>0</v>
      </c>
      <c r="L645" s="207"/>
      <c r="N645" s="230">
        <f t="shared" si="28"/>
        <v>0</v>
      </c>
    </row>
    <row r="646" spans="1:14" s="221" customFormat="1" ht="16.5" customHeight="1" x14ac:dyDescent="0.2">
      <c r="A646" s="222"/>
      <c r="B646" s="223"/>
      <c r="C646" s="224"/>
      <c r="D646" s="230"/>
      <c r="E646" s="226"/>
      <c r="F646" s="227"/>
      <c r="G646" s="228"/>
      <c r="H646" s="229"/>
      <c r="I646" s="228"/>
      <c r="J646" s="229"/>
      <c r="K646" s="218">
        <f t="shared" si="27"/>
        <v>0</v>
      </c>
      <c r="L646" s="207"/>
      <c r="N646" s="230">
        <f t="shared" si="28"/>
        <v>0</v>
      </c>
    </row>
    <row r="647" spans="1:14" s="221" customFormat="1" ht="16.5" customHeight="1" x14ac:dyDescent="0.2">
      <c r="A647" s="222"/>
      <c r="B647" s="223"/>
      <c r="C647" s="224"/>
      <c r="D647" s="230"/>
      <c r="E647" s="226"/>
      <c r="F647" s="227"/>
      <c r="G647" s="228"/>
      <c r="H647" s="229"/>
      <c r="I647" s="228"/>
      <c r="J647" s="229"/>
      <c r="K647" s="218">
        <f t="shared" si="27"/>
        <v>0</v>
      </c>
      <c r="L647" s="207"/>
      <c r="N647" s="230">
        <f t="shared" si="28"/>
        <v>0</v>
      </c>
    </row>
    <row r="648" spans="1:14" s="221" customFormat="1" ht="16.5" customHeight="1" x14ac:dyDescent="0.2">
      <c r="A648" s="222"/>
      <c r="B648" s="223"/>
      <c r="C648" s="224"/>
      <c r="D648" s="230"/>
      <c r="E648" s="226"/>
      <c r="F648" s="227"/>
      <c r="G648" s="228"/>
      <c r="H648" s="229"/>
      <c r="I648" s="228"/>
      <c r="J648" s="229"/>
      <c r="K648" s="218">
        <f t="shared" si="27"/>
        <v>0</v>
      </c>
      <c r="L648" s="207"/>
      <c r="N648" s="230">
        <f t="shared" si="28"/>
        <v>0</v>
      </c>
    </row>
    <row r="649" spans="1:14" s="221" customFormat="1" ht="16.5" customHeight="1" x14ac:dyDescent="0.2">
      <c r="A649" s="222"/>
      <c r="B649" s="223"/>
      <c r="C649" s="224"/>
      <c r="D649" s="230"/>
      <c r="E649" s="226"/>
      <c r="F649" s="227"/>
      <c r="G649" s="228"/>
      <c r="H649" s="229"/>
      <c r="I649" s="228"/>
      <c r="J649" s="229"/>
      <c r="K649" s="218">
        <f t="shared" si="27"/>
        <v>0</v>
      </c>
      <c r="L649" s="207"/>
      <c r="N649" s="230">
        <f t="shared" si="28"/>
        <v>0</v>
      </c>
    </row>
    <row r="650" spans="1:14" s="221" customFormat="1" ht="16.5" customHeight="1" x14ac:dyDescent="0.2">
      <c r="A650" s="222"/>
      <c r="B650" s="223"/>
      <c r="C650" s="224"/>
      <c r="D650" s="230"/>
      <c r="E650" s="226"/>
      <c r="F650" s="227"/>
      <c r="G650" s="228"/>
      <c r="H650" s="229"/>
      <c r="I650" s="228"/>
      <c r="J650" s="229"/>
      <c r="K650" s="218">
        <f t="shared" si="27"/>
        <v>0</v>
      </c>
      <c r="L650" s="207"/>
      <c r="N650" s="230">
        <f t="shared" si="28"/>
        <v>0</v>
      </c>
    </row>
    <row r="651" spans="1:14" s="221" customFormat="1" ht="16.5" customHeight="1" x14ac:dyDescent="0.2">
      <c r="A651" s="222"/>
      <c r="B651" s="223"/>
      <c r="C651" s="224"/>
      <c r="D651" s="230"/>
      <c r="E651" s="226"/>
      <c r="F651" s="227"/>
      <c r="G651" s="228"/>
      <c r="H651" s="229"/>
      <c r="I651" s="228"/>
      <c r="J651" s="229"/>
      <c r="K651" s="218">
        <f t="shared" si="27"/>
        <v>0</v>
      </c>
      <c r="L651" s="207"/>
      <c r="N651" s="230">
        <f t="shared" si="28"/>
        <v>0</v>
      </c>
    </row>
    <row r="652" spans="1:14" s="221" customFormat="1" ht="16.5" customHeight="1" x14ac:dyDescent="0.2">
      <c r="A652" s="222"/>
      <c r="B652" s="223"/>
      <c r="C652" s="224"/>
      <c r="D652" s="230"/>
      <c r="E652" s="226"/>
      <c r="F652" s="227"/>
      <c r="G652" s="228"/>
      <c r="H652" s="229"/>
      <c r="I652" s="228"/>
      <c r="J652" s="229"/>
      <c r="K652" s="218">
        <f t="shared" si="27"/>
        <v>0</v>
      </c>
      <c r="L652" s="207"/>
      <c r="N652" s="230">
        <f t="shared" si="28"/>
        <v>0</v>
      </c>
    </row>
    <row r="653" spans="1:14" s="221" customFormat="1" ht="16.5" customHeight="1" x14ac:dyDescent="0.2">
      <c r="A653" s="222"/>
      <c r="B653" s="223"/>
      <c r="C653" s="224"/>
      <c r="D653" s="230"/>
      <c r="E653" s="226"/>
      <c r="F653" s="227"/>
      <c r="G653" s="228"/>
      <c r="H653" s="229"/>
      <c r="I653" s="228"/>
      <c r="J653" s="229"/>
      <c r="K653" s="218">
        <f t="shared" ref="K653:K716" si="29">G653*$K$6</f>
        <v>0</v>
      </c>
      <c r="L653" s="207"/>
      <c r="N653" s="230">
        <f t="shared" si="28"/>
        <v>0</v>
      </c>
    </row>
    <row r="654" spans="1:14" s="221" customFormat="1" ht="16.5" customHeight="1" x14ac:dyDescent="0.2">
      <c r="A654" s="222"/>
      <c r="B654" s="223"/>
      <c r="C654" s="224"/>
      <c r="D654" s="230"/>
      <c r="E654" s="226"/>
      <c r="F654" s="227"/>
      <c r="G654" s="228"/>
      <c r="H654" s="229"/>
      <c r="I654" s="228"/>
      <c r="J654" s="229"/>
      <c r="K654" s="218">
        <f t="shared" si="29"/>
        <v>0</v>
      </c>
      <c r="L654" s="207"/>
      <c r="N654" s="230">
        <f t="shared" ref="N654:N717" si="30">IF(D654="SŽDC",0,IF(D654="Ostatní",0,IF(D654="",0,1)))</f>
        <v>0</v>
      </c>
    </row>
    <row r="655" spans="1:14" s="221" customFormat="1" ht="16.5" customHeight="1" x14ac:dyDescent="0.2">
      <c r="A655" s="222"/>
      <c r="B655" s="223"/>
      <c r="C655" s="224"/>
      <c r="D655" s="230"/>
      <c r="E655" s="226"/>
      <c r="F655" s="227"/>
      <c r="G655" s="228"/>
      <c r="H655" s="229"/>
      <c r="I655" s="228"/>
      <c r="J655" s="229"/>
      <c r="K655" s="218">
        <f t="shared" si="29"/>
        <v>0</v>
      </c>
      <c r="L655" s="207"/>
      <c r="N655" s="230">
        <f t="shared" si="30"/>
        <v>0</v>
      </c>
    </row>
    <row r="656" spans="1:14" s="221" customFormat="1" ht="16.5" customHeight="1" x14ac:dyDescent="0.2">
      <c r="A656" s="222"/>
      <c r="B656" s="223"/>
      <c r="C656" s="224"/>
      <c r="D656" s="230"/>
      <c r="E656" s="226"/>
      <c r="F656" s="227"/>
      <c r="G656" s="228"/>
      <c r="H656" s="229"/>
      <c r="I656" s="228"/>
      <c r="J656" s="229"/>
      <c r="K656" s="218">
        <f t="shared" si="29"/>
        <v>0</v>
      </c>
      <c r="L656" s="207"/>
      <c r="N656" s="230">
        <f t="shared" si="30"/>
        <v>0</v>
      </c>
    </row>
    <row r="657" spans="1:14" s="221" customFormat="1" ht="16.5" customHeight="1" x14ac:dyDescent="0.2">
      <c r="A657" s="222"/>
      <c r="B657" s="223"/>
      <c r="C657" s="224"/>
      <c r="D657" s="230"/>
      <c r="E657" s="226"/>
      <c r="F657" s="227"/>
      <c r="G657" s="228"/>
      <c r="H657" s="229"/>
      <c r="I657" s="228"/>
      <c r="J657" s="229"/>
      <c r="K657" s="218">
        <f t="shared" si="29"/>
        <v>0</v>
      </c>
      <c r="L657" s="207"/>
      <c r="N657" s="230">
        <f t="shared" si="30"/>
        <v>0</v>
      </c>
    </row>
    <row r="658" spans="1:14" s="221" customFormat="1" ht="16.5" customHeight="1" x14ac:dyDescent="0.2">
      <c r="A658" s="222"/>
      <c r="B658" s="223"/>
      <c r="C658" s="224"/>
      <c r="D658" s="230"/>
      <c r="E658" s="226"/>
      <c r="F658" s="227"/>
      <c r="G658" s="228"/>
      <c r="H658" s="229"/>
      <c r="I658" s="228"/>
      <c r="J658" s="229"/>
      <c r="K658" s="218">
        <f t="shared" si="29"/>
        <v>0</v>
      </c>
      <c r="L658" s="207"/>
      <c r="N658" s="230">
        <f t="shared" si="30"/>
        <v>0</v>
      </c>
    </row>
    <row r="659" spans="1:14" s="221" customFormat="1" ht="16.5" customHeight="1" x14ac:dyDescent="0.2">
      <c r="A659" s="222"/>
      <c r="B659" s="223"/>
      <c r="C659" s="224"/>
      <c r="D659" s="230"/>
      <c r="E659" s="226"/>
      <c r="F659" s="227"/>
      <c r="G659" s="228"/>
      <c r="H659" s="229"/>
      <c r="I659" s="228"/>
      <c r="J659" s="229"/>
      <c r="K659" s="218">
        <f t="shared" si="29"/>
        <v>0</v>
      </c>
      <c r="L659" s="207"/>
      <c r="N659" s="230">
        <f t="shared" si="30"/>
        <v>0</v>
      </c>
    </row>
    <row r="660" spans="1:14" s="221" customFormat="1" ht="16.5" customHeight="1" x14ac:dyDescent="0.2">
      <c r="A660" s="222"/>
      <c r="B660" s="223"/>
      <c r="C660" s="224"/>
      <c r="D660" s="230"/>
      <c r="E660" s="226"/>
      <c r="F660" s="227"/>
      <c r="G660" s="228"/>
      <c r="H660" s="229"/>
      <c r="I660" s="228"/>
      <c r="J660" s="229"/>
      <c r="K660" s="218">
        <f t="shared" si="29"/>
        <v>0</v>
      </c>
      <c r="L660" s="207"/>
      <c r="N660" s="230">
        <f t="shared" si="30"/>
        <v>0</v>
      </c>
    </row>
    <row r="661" spans="1:14" s="221" customFormat="1" ht="16.5" customHeight="1" x14ac:dyDescent="0.2">
      <c r="A661" s="222"/>
      <c r="B661" s="223"/>
      <c r="C661" s="224"/>
      <c r="D661" s="230"/>
      <c r="E661" s="226"/>
      <c r="F661" s="227"/>
      <c r="G661" s="228"/>
      <c r="H661" s="229"/>
      <c r="I661" s="228"/>
      <c r="J661" s="229"/>
      <c r="K661" s="218">
        <f t="shared" si="29"/>
        <v>0</v>
      </c>
      <c r="L661" s="207"/>
      <c r="N661" s="230">
        <f t="shared" si="30"/>
        <v>0</v>
      </c>
    </row>
    <row r="662" spans="1:14" s="221" customFormat="1" ht="16.5" customHeight="1" x14ac:dyDescent="0.2">
      <c r="A662" s="222"/>
      <c r="B662" s="223"/>
      <c r="C662" s="224"/>
      <c r="D662" s="230"/>
      <c r="E662" s="226"/>
      <c r="F662" s="227"/>
      <c r="G662" s="228"/>
      <c r="H662" s="229"/>
      <c r="I662" s="228"/>
      <c r="J662" s="229"/>
      <c r="K662" s="218">
        <f t="shared" si="29"/>
        <v>0</v>
      </c>
      <c r="L662" s="207"/>
      <c r="N662" s="230">
        <f t="shared" si="30"/>
        <v>0</v>
      </c>
    </row>
    <row r="663" spans="1:14" s="221" customFormat="1" ht="16.5" customHeight="1" x14ac:dyDescent="0.2">
      <c r="A663" s="222"/>
      <c r="B663" s="223"/>
      <c r="C663" s="224"/>
      <c r="D663" s="230"/>
      <c r="E663" s="226"/>
      <c r="F663" s="227"/>
      <c r="G663" s="228"/>
      <c r="H663" s="229"/>
      <c r="I663" s="228"/>
      <c r="J663" s="229"/>
      <c r="K663" s="218">
        <f t="shared" si="29"/>
        <v>0</v>
      </c>
      <c r="L663" s="207"/>
      <c r="N663" s="230">
        <f t="shared" si="30"/>
        <v>0</v>
      </c>
    </row>
    <row r="664" spans="1:14" s="221" customFormat="1" ht="16.5" customHeight="1" x14ac:dyDescent="0.2">
      <c r="A664" s="222"/>
      <c r="B664" s="223"/>
      <c r="C664" s="224"/>
      <c r="D664" s="230"/>
      <c r="E664" s="226"/>
      <c r="F664" s="227"/>
      <c r="G664" s="228"/>
      <c r="H664" s="229"/>
      <c r="I664" s="228"/>
      <c r="J664" s="229"/>
      <c r="K664" s="218">
        <f t="shared" si="29"/>
        <v>0</v>
      </c>
      <c r="L664" s="207"/>
      <c r="N664" s="230">
        <f t="shared" si="30"/>
        <v>0</v>
      </c>
    </row>
    <row r="665" spans="1:14" s="221" customFormat="1" ht="16.5" customHeight="1" x14ac:dyDescent="0.2">
      <c r="A665" s="222"/>
      <c r="B665" s="223"/>
      <c r="C665" s="224"/>
      <c r="D665" s="230"/>
      <c r="E665" s="226"/>
      <c r="F665" s="227"/>
      <c r="G665" s="228"/>
      <c r="H665" s="229"/>
      <c r="I665" s="228"/>
      <c r="J665" s="229"/>
      <c r="K665" s="218">
        <f t="shared" si="29"/>
        <v>0</v>
      </c>
      <c r="L665" s="207"/>
      <c r="N665" s="230">
        <f t="shared" si="30"/>
        <v>0</v>
      </c>
    </row>
    <row r="666" spans="1:14" s="221" customFormat="1" ht="16.5" customHeight="1" x14ac:dyDescent="0.2">
      <c r="A666" s="222"/>
      <c r="B666" s="223"/>
      <c r="C666" s="224"/>
      <c r="D666" s="230"/>
      <c r="E666" s="226"/>
      <c r="F666" s="227"/>
      <c r="G666" s="228"/>
      <c r="H666" s="229"/>
      <c r="I666" s="228"/>
      <c r="J666" s="229"/>
      <c r="K666" s="218">
        <f t="shared" si="29"/>
        <v>0</v>
      </c>
      <c r="L666" s="207"/>
      <c r="N666" s="230">
        <f t="shared" si="30"/>
        <v>0</v>
      </c>
    </row>
    <row r="667" spans="1:14" s="221" customFormat="1" ht="16.5" customHeight="1" x14ac:dyDescent="0.2">
      <c r="A667" s="222"/>
      <c r="B667" s="223"/>
      <c r="C667" s="224"/>
      <c r="D667" s="230"/>
      <c r="E667" s="226"/>
      <c r="F667" s="227"/>
      <c r="G667" s="228"/>
      <c r="H667" s="229"/>
      <c r="I667" s="228"/>
      <c r="J667" s="229"/>
      <c r="K667" s="218">
        <f t="shared" si="29"/>
        <v>0</v>
      </c>
      <c r="L667" s="207"/>
      <c r="N667" s="230">
        <f t="shared" si="30"/>
        <v>0</v>
      </c>
    </row>
    <row r="668" spans="1:14" s="221" customFormat="1" ht="16.5" customHeight="1" x14ac:dyDescent="0.2">
      <c r="A668" s="222"/>
      <c r="B668" s="223"/>
      <c r="C668" s="224"/>
      <c r="D668" s="230"/>
      <c r="E668" s="226"/>
      <c r="F668" s="227"/>
      <c r="G668" s="228"/>
      <c r="H668" s="229"/>
      <c r="I668" s="228"/>
      <c r="J668" s="229"/>
      <c r="K668" s="218">
        <f t="shared" si="29"/>
        <v>0</v>
      </c>
      <c r="L668" s="207"/>
      <c r="N668" s="230">
        <f t="shared" si="30"/>
        <v>0</v>
      </c>
    </row>
    <row r="669" spans="1:14" s="221" customFormat="1" ht="16.5" customHeight="1" x14ac:dyDescent="0.2">
      <c r="A669" s="222"/>
      <c r="B669" s="223"/>
      <c r="C669" s="224"/>
      <c r="D669" s="230"/>
      <c r="E669" s="226"/>
      <c r="F669" s="227"/>
      <c r="G669" s="228"/>
      <c r="H669" s="229"/>
      <c r="I669" s="228"/>
      <c r="J669" s="229"/>
      <c r="K669" s="218">
        <f t="shared" si="29"/>
        <v>0</v>
      </c>
      <c r="L669" s="207"/>
      <c r="N669" s="230">
        <f t="shared" si="30"/>
        <v>0</v>
      </c>
    </row>
    <row r="670" spans="1:14" s="221" customFormat="1" ht="16.5" customHeight="1" x14ac:dyDescent="0.2">
      <c r="A670" s="222"/>
      <c r="B670" s="223"/>
      <c r="C670" s="224"/>
      <c r="D670" s="230"/>
      <c r="E670" s="226"/>
      <c r="F670" s="227"/>
      <c r="G670" s="228"/>
      <c r="H670" s="229"/>
      <c r="I670" s="228"/>
      <c r="J670" s="229"/>
      <c r="K670" s="218">
        <f t="shared" si="29"/>
        <v>0</v>
      </c>
      <c r="L670" s="207"/>
      <c r="N670" s="230">
        <f t="shared" si="30"/>
        <v>0</v>
      </c>
    </row>
    <row r="671" spans="1:14" s="221" customFormat="1" ht="16.5" customHeight="1" x14ac:dyDescent="0.2">
      <c r="A671" s="222"/>
      <c r="B671" s="223"/>
      <c r="C671" s="224"/>
      <c r="D671" s="230"/>
      <c r="E671" s="226"/>
      <c r="F671" s="227"/>
      <c r="G671" s="228"/>
      <c r="H671" s="229"/>
      <c r="I671" s="228"/>
      <c r="J671" s="229"/>
      <c r="K671" s="218">
        <f t="shared" si="29"/>
        <v>0</v>
      </c>
      <c r="L671" s="207"/>
      <c r="N671" s="230">
        <f t="shared" si="30"/>
        <v>0</v>
      </c>
    </row>
    <row r="672" spans="1:14" s="221" customFormat="1" ht="16.5" customHeight="1" x14ac:dyDescent="0.2">
      <c r="A672" s="222"/>
      <c r="B672" s="223"/>
      <c r="C672" s="224"/>
      <c r="D672" s="230"/>
      <c r="E672" s="226"/>
      <c r="F672" s="227"/>
      <c r="G672" s="228"/>
      <c r="H672" s="229"/>
      <c r="I672" s="228"/>
      <c r="J672" s="229"/>
      <c r="K672" s="218">
        <f t="shared" si="29"/>
        <v>0</v>
      </c>
      <c r="L672" s="207"/>
      <c r="N672" s="230">
        <f t="shared" si="30"/>
        <v>0</v>
      </c>
    </row>
    <row r="673" spans="1:14" s="221" customFormat="1" ht="16.5" customHeight="1" x14ac:dyDescent="0.2">
      <c r="A673" s="222"/>
      <c r="B673" s="223"/>
      <c r="C673" s="224"/>
      <c r="D673" s="230"/>
      <c r="E673" s="226"/>
      <c r="F673" s="227"/>
      <c r="G673" s="228"/>
      <c r="H673" s="229"/>
      <c r="I673" s="228"/>
      <c r="J673" s="229"/>
      <c r="K673" s="218">
        <f t="shared" si="29"/>
        <v>0</v>
      </c>
      <c r="L673" s="207"/>
      <c r="N673" s="230">
        <f t="shared" si="30"/>
        <v>0</v>
      </c>
    </row>
    <row r="674" spans="1:14" s="221" customFormat="1" ht="16.5" customHeight="1" x14ac:dyDescent="0.2">
      <c r="A674" s="222"/>
      <c r="B674" s="223"/>
      <c r="C674" s="224"/>
      <c r="D674" s="230"/>
      <c r="E674" s="226"/>
      <c r="F674" s="227"/>
      <c r="G674" s="228"/>
      <c r="H674" s="229"/>
      <c r="I674" s="228"/>
      <c r="J674" s="229"/>
      <c r="K674" s="218">
        <f t="shared" si="29"/>
        <v>0</v>
      </c>
      <c r="L674" s="207"/>
      <c r="N674" s="230">
        <f t="shared" si="30"/>
        <v>0</v>
      </c>
    </row>
    <row r="675" spans="1:14" s="221" customFormat="1" ht="16.5" customHeight="1" x14ac:dyDescent="0.2">
      <c r="A675" s="222"/>
      <c r="B675" s="223"/>
      <c r="C675" s="224"/>
      <c r="D675" s="230"/>
      <c r="E675" s="226"/>
      <c r="F675" s="227"/>
      <c r="G675" s="228"/>
      <c r="H675" s="229"/>
      <c r="I675" s="228"/>
      <c r="J675" s="229"/>
      <c r="K675" s="218">
        <f t="shared" si="29"/>
        <v>0</v>
      </c>
      <c r="L675" s="207"/>
      <c r="N675" s="230">
        <f t="shared" si="30"/>
        <v>0</v>
      </c>
    </row>
    <row r="676" spans="1:14" s="221" customFormat="1" ht="16.5" customHeight="1" x14ac:dyDescent="0.2">
      <c r="A676" s="222"/>
      <c r="B676" s="223"/>
      <c r="C676" s="224"/>
      <c r="D676" s="230"/>
      <c r="E676" s="226"/>
      <c r="F676" s="227"/>
      <c r="G676" s="228"/>
      <c r="H676" s="229"/>
      <c r="I676" s="228"/>
      <c r="J676" s="229"/>
      <c r="K676" s="218">
        <f t="shared" si="29"/>
        <v>0</v>
      </c>
      <c r="L676" s="207"/>
      <c r="N676" s="230">
        <f t="shared" si="30"/>
        <v>0</v>
      </c>
    </row>
    <row r="677" spans="1:14" s="221" customFormat="1" ht="16.5" customHeight="1" x14ac:dyDescent="0.2">
      <c r="A677" s="222"/>
      <c r="B677" s="223"/>
      <c r="C677" s="224"/>
      <c r="D677" s="230"/>
      <c r="E677" s="226"/>
      <c r="F677" s="227"/>
      <c r="G677" s="228"/>
      <c r="H677" s="229"/>
      <c r="I677" s="228"/>
      <c r="J677" s="229"/>
      <c r="K677" s="218">
        <f t="shared" si="29"/>
        <v>0</v>
      </c>
      <c r="L677" s="207"/>
      <c r="N677" s="230">
        <f t="shared" si="30"/>
        <v>0</v>
      </c>
    </row>
    <row r="678" spans="1:14" s="221" customFormat="1" ht="16.5" customHeight="1" x14ac:dyDescent="0.2">
      <c r="A678" s="222"/>
      <c r="B678" s="223"/>
      <c r="C678" s="224"/>
      <c r="D678" s="230"/>
      <c r="E678" s="226"/>
      <c r="F678" s="227"/>
      <c r="G678" s="228"/>
      <c r="H678" s="229"/>
      <c r="I678" s="228"/>
      <c r="J678" s="229"/>
      <c r="K678" s="218">
        <f t="shared" si="29"/>
        <v>0</v>
      </c>
      <c r="L678" s="207"/>
      <c r="N678" s="230">
        <f t="shared" si="30"/>
        <v>0</v>
      </c>
    </row>
    <row r="679" spans="1:14" s="221" customFormat="1" ht="16.5" customHeight="1" x14ac:dyDescent="0.2">
      <c r="A679" s="222"/>
      <c r="B679" s="223"/>
      <c r="C679" s="224"/>
      <c r="D679" s="230"/>
      <c r="E679" s="226"/>
      <c r="F679" s="227"/>
      <c r="G679" s="228"/>
      <c r="H679" s="229"/>
      <c r="I679" s="228"/>
      <c r="J679" s="229"/>
      <c r="K679" s="218">
        <f t="shared" si="29"/>
        <v>0</v>
      </c>
      <c r="L679" s="207"/>
      <c r="N679" s="230">
        <f t="shared" si="30"/>
        <v>0</v>
      </c>
    </row>
    <row r="680" spans="1:14" s="221" customFormat="1" ht="16.5" customHeight="1" x14ac:dyDescent="0.2">
      <c r="A680" s="222"/>
      <c r="B680" s="223"/>
      <c r="C680" s="224"/>
      <c r="D680" s="230"/>
      <c r="E680" s="226"/>
      <c r="F680" s="227"/>
      <c r="G680" s="228"/>
      <c r="H680" s="229"/>
      <c r="I680" s="228"/>
      <c r="J680" s="229"/>
      <c r="K680" s="218">
        <f t="shared" si="29"/>
        <v>0</v>
      </c>
      <c r="L680" s="207"/>
      <c r="N680" s="230">
        <f t="shared" si="30"/>
        <v>0</v>
      </c>
    </row>
    <row r="681" spans="1:14" s="221" customFormat="1" ht="16.5" customHeight="1" x14ac:dyDescent="0.2">
      <c r="A681" s="222"/>
      <c r="B681" s="223"/>
      <c r="C681" s="224"/>
      <c r="D681" s="230"/>
      <c r="E681" s="226"/>
      <c r="F681" s="227"/>
      <c r="G681" s="228"/>
      <c r="H681" s="229"/>
      <c r="I681" s="228"/>
      <c r="J681" s="229"/>
      <c r="K681" s="218">
        <f t="shared" si="29"/>
        <v>0</v>
      </c>
      <c r="L681" s="207"/>
      <c r="N681" s="230">
        <f t="shared" si="30"/>
        <v>0</v>
      </c>
    </row>
    <row r="682" spans="1:14" s="221" customFormat="1" ht="16.5" customHeight="1" x14ac:dyDescent="0.2">
      <c r="A682" s="222"/>
      <c r="B682" s="223"/>
      <c r="C682" s="224"/>
      <c r="D682" s="230"/>
      <c r="E682" s="226"/>
      <c r="F682" s="227"/>
      <c r="G682" s="228"/>
      <c r="H682" s="229"/>
      <c r="I682" s="228"/>
      <c r="J682" s="229"/>
      <c r="K682" s="218">
        <f t="shared" si="29"/>
        <v>0</v>
      </c>
      <c r="L682" s="207"/>
      <c r="N682" s="230">
        <f t="shared" si="30"/>
        <v>0</v>
      </c>
    </row>
    <row r="683" spans="1:14" s="221" customFormat="1" ht="16.5" customHeight="1" x14ac:dyDescent="0.2">
      <c r="A683" s="222"/>
      <c r="B683" s="223"/>
      <c r="C683" s="224"/>
      <c r="D683" s="230"/>
      <c r="E683" s="226"/>
      <c r="F683" s="227"/>
      <c r="G683" s="228"/>
      <c r="H683" s="229"/>
      <c r="I683" s="228"/>
      <c r="J683" s="229"/>
      <c r="K683" s="218">
        <f t="shared" si="29"/>
        <v>0</v>
      </c>
      <c r="L683" s="207"/>
      <c r="N683" s="230">
        <f t="shared" si="30"/>
        <v>0</v>
      </c>
    </row>
    <row r="684" spans="1:14" s="221" customFormat="1" ht="16.5" customHeight="1" x14ac:dyDescent="0.2">
      <c r="A684" s="222"/>
      <c r="B684" s="223"/>
      <c r="C684" s="224"/>
      <c r="D684" s="230"/>
      <c r="E684" s="226"/>
      <c r="F684" s="227"/>
      <c r="G684" s="228"/>
      <c r="H684" s="229"/>
      <c r="I684" s="228"/>
      <c r="J684" s="229"/>
      <c r="K684" s="218">
        <f t="shared" si="29"/>
        <v>0</v>
      </c>
      <c r="L684" s="207"/>
      <c r="N684" s="230">
        <f t="shared" si="30"/>
        <v>0</v>
      </c>
    </row>
    <row r="685" spans="1:14" s="221" customFormat="1" ht="16.5" customHeight="1" x14ac:dyDescent="0.2">
      <c r="A685" s="222"/>
      <c r="B685" s="223"/>
      <c r="C685" s="224"/>
      <c r="D685" s="230"/>
      <c r="E685" s="226"/>
      <c r="F685" s="227"/>
      <c r="G685" s="228"/>
      <c r="H685" s="229"/>
      <c r="I685" s="228"/>
      <c r="J685" s="229"/>
      <c r="K685" s="218">
        <f t="shared" si="29"/>
        <v>0</v>
      </c>
      <c r="L685" s="207"/>
      <c r="N685" s="230">
        <f t="shared" si="30"/>
        <v>0</v>
      </c>
    </row>
    <row r="686" spans="1:14" s="221" customFormat="1" ht="16.5" customHeight="1" x14ac:dyDescent="0.2">
      <c r="A686" s="222"/>
      <c r="B686" s="223"/>
      <c r="C686" s="224"/>
      <c r="D686" s="230"/>
      <c r="E686" s="226"/>
      <c r="F686" s="227"/>
      <c r="G686" s="228"/>
      <c r="H686" s="229"/>
      <c r="I686" s="228"/>
      <c r="J686" s="229"/>
      <c r="K686" s="218">
        <f t="shared" si="29"/>
        <v>0</v>
      </c>
      <c r="L686" s="207"/>
      <c r="N686" s="230">
        <f t="shared" si="30"/>
        <v>0</v>
      </c>
    </row>
    <row r="687" spans="1:14" s="221" customFormat="1" ht="16.5" customHeight="1" x14ac:dyDescent="0.2">
      <c r="A687" s="222"/>
      <c r="B687" s="223"/>
      <c r="C687" s="224"/>
      <c r="D687" s="230"/>
      <c r="E687" s="226"/>
      <c r="F687" s="227"/>
      <c r="G687" s="228"/>
      <c r="H687" s="229"/>
      <c r="I687" s="228"/>
      <c r="J687" s="229"/>
      <c r="K687" s="218">
        <f t="shared" si="29"/>
        <v>0</v>
      </c>
      <c r="L687" s="207"/>
      <c r="N687" s="230">
        <f t="shared" si="30"/>
        <v>0</v>
      </c>
    </row>
    <row r="688" spans="1:14" s="221" customFormat="1" ht="16.5" customHeight="1" x14ac:dyDescent="0.2">
      <c r="A688" s="222"/>
      <c r="B688" s="223"/>
      <c r="C688" s="224"/>
      <c r="D688" s="230"/>
      <c r="E688" s="226"/>
      <c r="F688" s="227"/>
      <c r="G688" s="228"/>
      <c r="H688" s="229"/>
      <c r="I688" s="228"/>
      <c r="J688" s="229"/>
      <c r="K688" s="218">
        <f t="shared" si="29"/>
        <v>0</v>
      </c>
      <c r="L688" s="207"/>
      <c r="N688" s="230">
        <f t="shared" si="30"/>
        <v>0</v>
      </c>
    </row>
    <row r="689" spans="1:14" s="221" customFormat="1" ht="16.5" customHeight="1" x14ac:dyDescent="0.2">
      <c r="A689" s="222"/>
      <c r="B689" s="223"/>
      <c r="C689" s="224"/>
      <c r="D689" s="230"/>
      <c r="E689" s="226"/>
      <c r="F689" s="227"/>
      <c r="G689" s="228"/>
      <c r="H689" s="229"/>
      <c r="I689" s="228"/>
      <c r="J689" s="229"/>
      <c r="K689" s="218">
        <f t="shared" si="29"/>
        <v>0</v>
      </c>
      <c r="L689" s="207"/>
      <c r="N689" s="230">
        <f t="shared" si="30"/>
        <v>0</v>
      </c>
    </row>
    <row r="690" spans="1:14" s="221" customFormat="1" ht="16.5" customHeight="1" x14ac:dyDescent="0.2">
      <c r="A690" s="222"/>
      <c r="B690" s="223"/>
      <c r="C690" s="224"/>
      <c r="D690" s="230"/>
      <c r="E690" s="226"/>
      <c r="F690" s="227"/>
      <c r="G690" s="228"/>
      <c r="H690" s="229"/>
      <c r="I690" s="228"/>
      <c r="J690" s="229"/>
      <c r="K690" s="218">
        <f t="shared" si="29"/>
        <v>0</v>
      </c>
      <c r="L690" s="207"/>
      <c r="N690" s="230">
        <f t="shared" si="30"/>
        <v>0</v>
      </c>
    </row>
    <row r="691" spans="1:14" s="221" customFormat="1" ht="16.5" customHeight="1" x14ac:dyDescent="0.2">
      <c r="A691" s="222"/>
      <c r="B691" s="223"/>
      <c r="C691" s="224"/>
      <c r="D691" s="230"/>
      <c r="E691" s="226"/>
      <c r="F691" s="227"/>
      <c r="G691" s="228"/>
      <c r="H691" s="229"/>
      <c r="I691" s="228"/>
      <c r="J691" s="229"/>
      <c r="K691" s="218">
        <f t="shared" si="29"/>
        <v>0</v>
      </c>
      <c r="L691" s="207"/>
      <c r="N691" s="230">
        <f t="shared" si="30"/>
        <v>0</v>
      </c>
    </row>
    <row r="692" spans="1:14" s="221" customFormat="1" ht="16.5" customHeight="1" x14ac:dyDescent="0.2">
      <c r="A692" s="222"/>
      <c r="B692" s="223"/>
      <c r="C692" s="224"/>
      <c r="D692" s="230"/>
      <c r="E692" s="226"/>
      <c r="F692" s="227"/>
      <c r="G692" s="228"/>
      <c r="H692" s="229"/>
      <c r="I692" s="228"/>
      <c r="J692" s="229"/>
      <c r="K692" s="218">
        <f t="shared" si="29"/>
        <v>0</v>
      </c>
      <c r="L692" s="207"/>
      <c r="N692" s="230">
        <f t="shared" si="30"/>
        <v>0</v>
      </c>
    </row>
    <row r="693" spans="1:14" s="221" customFormat="1" ht="16.5" customHeight="1" x14ac:dyDescent="0.2">
      <c r="A693" s="222"/>
      <c r="B693" s="223"/>
      <c r="C693" s="224"/>
      <c r="D693" s="230"/>
      <c r="E693" s="226"/>
      <c r="F693" s="227"/>
      <c r="G693" s="228"/>
      <c r="H693" s="229"/>
      <c r="I693" s="228"/>
      <c r="J693" s="229"/>
      <c r="K693" s="218">
        <f t="shared" si="29"/>
        <v>0</v>
      </c>
      <c r="L693" s="207"/>
      <c r="N693" s="230">
        <f t="shared" si="30"/>
        <v>0</v>
      </c>
    </row>
    <row r="694" spans="1:14" s="221" customFormat="1" ht="16.5" customHeight="1" x14ac:dyDescent="0.2">
      <c r="A694" s="222"/>
      <c r="B694" s="223"/>
      <c r="C694" s="224"/>
      <c r="D694" s="230"/>
      <c r="E694" s="226"/>
      <c r="F694" s="227"/>
      <c r="G694" s="228"/>
      <c r="H694" s="229"/>
      <c r="I694" s="228"/>
      <c r="J694" s="229"/>
      <c r="K694" s="218">
        <f t="shared" si="29"/>
        <v>0</v>
      </c>
      <c r="L694" s="207"/>
      <c r="N694" s="230">
        <f t="shared" si="30"/>
        <v>0</v>
      </c>
    </row>
    <row r="695" spans="1:14" s="221" customFormat="1" ht="16.5" customHeight="1" x14ac:dyDescent="0.2">
      <c r="A695" s="222"/>
      <c r="B695" s="223"/>
      <c r="C695" s="224"/>
      <c r="D695" s="230"/>
      <c r="E695" s="226"/>
      <c r="F695" s="227"/>
      <c r="G695" s="228"/>
      <c r="H695" s="229"/>
      <c r="I695" s="228"/>
      <c r="J695" s="229"/>
      <c r="K695" s="218">
        <f t="shared" si="29"/>
        <v>0</v>
      </c>
      <c r="L695" s="207"/>
      <c r="N695" s="230">
        <f t="shared" si="30"/>
        <v>0</v>
      </c>
    </row>
    <row r="696" spans="1:14" s="221" customFormat="1" ht="16.5" customHeight="1" x14ac:dyDescent="0.2">
      <c r="A696" s="222"/>
      <c r="B696" s="223"/>
      <c r="C696" s="224"/>
      <c r="D696" s="230"/>
      <c r="E696" s="226"/>
      <c r="F696" s="227"/>
      <c r="G696" s="228"/>
      <c r="H696" s="229"/>
      <c r="I696" s="228"/>
      <c r="J696" s="229"/>
      <c r="K696" s="218">
        <f t="shared" si="29"/>
        <v>0</v>
      </c>
      <c r="L696" s="207"/>
      <c r="N696" s="230">
        <f t="shared" si="30"/>
        <v>0</v>
      </c>
    </row>
    <row r="697" spans="1:14" s="221" customFormat="1" ht="16.5" customHeight="1" x14ac:dyDescent="0.2">
      <c r="A697" s="222"/>
      <c r="B697" s="223"/>
      <c r="C697" s="224"/>
      <c r="D697" s="230"/>
      <c r="E697" s="226"/>
      <c r="F697" s="227"/>
      <c r="G697" s="228"/>
      <c r="H697" s="229"/>
      <c r="I697" s="228"/>
      <c r="J697" s="229"/>
      <c r="K697" s="218">
        <f t="shared" si="29"/>
        <v>0</v>
      </c>
      <c r="L697" s="207"/>
      <c r="N697" s="230">
        <f t="shared" si="30"/>
        <v>0</v>
      </c>
    </row>
    <row r="698" spans="1:14" s="221" customFormat="1" ht="16.5" customHeight="1" x14ac:dyDescent="0.2">
      <c r="A698" s="222"/>
      <c r="B698" s="223"/>
      <c r="C698" s="224"/>
      <c r="D698" s="230"/>
      <c r="E698" s="226"/>
      <c r="F698" s="227"/>
      <c r="G698" s="228"/>
      <c r="H698" s="229"/>
      <c r="I698" s="228"/>
      <c r="J698" s="229"/>
      <c r="K698" s="218">
        <f t="shared" si="29"/>
        <v>0</v>
      </c>
      <c r="L698" s="207"/>
      <c r="N698" s="230">
        <f t="shared" si="30"/>
        <v>0</v>
      </c>
    </row>
    <row r="699" spans="1:14" s="221" customFormat="1" ht="16.5" customHeight="1" x14ac:dyDescent="0.2">
      <c r="A699" s="222"/>
      <c r="B699" s="223"/>
      <c r="C699" s="224"/>
      <c r="D699" s="230"/>
      <c r="E699" s="226"/>
      <c r="F699" s="227"/>
      <c r="G699" s="228"/>
      <c r="H699" s="229"/>
      <c r="I699" s="228"/>
      <c r="J699" s="229"/>
      <c r="K699" s="218">
        <f t="shared" si="29"/>
        <v>0</v>
      </c>
      <c r="L699" s="207"/>
      <c r="N699" s="230">
        <f t="shared" si="30"/>
        <v>0</v>
      </c>
    </row>
    <row r="700" spans="1:14" s="221" customFormat="1" ht="16.5" customHeight="1" x14ac:dyDescent="0.2">
      <c r="A700" s="222"/>
      <c r="B700" s="223"/>
      <c r="C700" s="224"/>
      <c r="D700" s="230"/>
      <c r="E700" s="226"/>
      <c r="F700" s="227"/>
      <c r="G700" s="228"/>
      <c r="H700" s="229"/>
      <c r="I700" s="228"/>
      <c r="J700" s="229"/>
      <c r="K700" s="218">
        <f t="shared" si="29"/>
        <v>0</v>
      </c>
      <c r="L700" s="207"/>
      <c r="N700" s="230">
        <f t="shared" si="30"/>
        <v>0</v>
      </c>
    </row>
    <row r="701" spans="1:14" s="221" customFormat="1" ht="16.5" customHeight="1" x14ac:dyDescent="0.2">
      <c r="A701" s="222"/>
      <c r="B701" s="223"/>
      <c r="C701" s="224"/>
      <c r="D701" s="230"/>
      <c r="E701" s="226"/>
      <c r="F701" s="227"/>
      <c r="G701" s="228"/>
      <c r="H701" s="229"/>
      <c r="I701" s="228"/>
      <c r="J701" s="229"/>
      <c r="K701" s="218">
        <f t="shared" si="29"/>
        <v>0</v>
      </c>
      <c r="L701" s="207"/>
      <c r="N701" s="230">
        <f t="shared" si="30"/>
        <v>0</v>
      </c>
    </row>
    <row r="702" spans="1:14" s="221" customFormat="1" ht="16.5" customHeight="1" x14ac:dyDescent="0.2">
      <c r="A702" s="222"/>
      <c r="B702" s="223"/>
      <c r="C702" s="224"/>
      <c r="D702" s="230"/>
      <c r="E702" s="226"/>
      <c r="F702" s="227"/>
      <c r="G702" s="228"/>
      <c r="H702" s="229"/>
      <c r="I702" s="228"/>
      <c r="J702" s="229"/>
      <c r="K702" s="218">
        <f t="shared" si="29"/>
        <v>0</v>
      </c>
      <c r="L702" s="207"/>
      <c r="N702" s="230">
        <f t="shared" si="30"/>
        <v>0</v>
      </c>
    </row>
    <row r="703" spans="1:14" s="221" customFormat="1" ht="16.5" customHeight="1" x14ac:dyDescent="0.2">
      <c r="A703" s="222"/>
      <c r="B703" s="223"/>
      <c r="C703" s="224"/>
      <c r="D703" s="230"/>
      <c r="E703" s="226"/>
      <c r="F703" s="227"/>
      <c r="G703" s="228"/>
      <c r="H703" s="229"/>
      <c r="I703" s="228"/>
      <c r="J703" s="229"/>
      <c r="K703" s="218">
        <f t="shared" si="29"/>
        <v>0</v>
      </c>
      <c r="L703" s="207"/>
      <c r="N703" s="230">
        <f t="shared" si="30"/>
        <v>0</v>
      </c>
    </row>
    <row r="704" spans="1:14" s="221" customFormat="1" ht="16.5" customHeight="1" x14ac:dyDescent="0.2">
      <c r="A704" s="222"/>
      <c r="B704" s="223"/>
      <c r="C704" s="224"/>
      <c r="D704" s="230"/>
      <c r="E704" s="226"/>
      <c r="F704" s="227"/>
      <c r="G704" s="228"/>
      <c r="H704" s="229"/>
      <c r="I704" s="228"/>
      <c r="J704" s="229"/>
      <c r="K704" s="218">
        <f t="shared" si="29"/>
        <v>0</v>
      </c>
      <c r="L704" s="207"/>
      <c r="N704" s="230">
        <f t="shared" si="30"/>
        <v>0</v>
      </c>
    </row>
    <row r="705" spans="1:14" s="221" customFormat="1" ht="16.5" customHeight="1" x14ac:dyDescent="0.2">
      <c r="A705" s="222"/>
      <c r="B705" s="223"/>
      <c r="C705" s="224"/>
      <c r="D705" s="230"/>
      <c r="E705" s="226"/>
      <c r="F705" s="227"/>
      <c r="G705" s="228"/>
      <c r="H705" s="229"/>
      <c r="I705" s="228"/>
      <c r="J705" s="229"/>
      <c r="K705" s="218">
        <f t="shared" si="29"/>
        <v>0</v>
      </c>
      <c r="L705" s="207"/>
      <c r="N705" s="230">
        <f t="shared" si="30"/>
        <v>0</v>
      </c>
    </row>
    <row r="706" spans="1:14" s="221" customFormat="1" ht="16.5" customHeight="1" x14ac:dyDescent="0.2">
      <c r="A706" s="222"/>
      <c r="B706" s="223"/>
      <c r="C706" s="224"/>
      <c r="D706" s="230"/>
      <c r="E706" s="226"/>
      <c r="F706" s="227"/>
      <c r="G706" s="228"/>
      <c r="H706" s="229"/>
      <c r="I706" s="228"/>
      <c r="J706" s="229"/>
      <c r="K706" s="218">
        <f t="shared" si="29"/>
        <v>0</v>
      </c>
      <c r="L706" s="207"/>
      <c r="N706" s="230">
        <f t="shared" si="30"/>
        <v>0</v>
      </c>
    </row>
    <row r="707" spans="1:14" s="221" customFormat="1" ht="16.5" customHeight="1" x14ac:dyDescent="0.2">
      <c r="A707" s="222"/>
      <c r="B707" s="223"/>
      <c r="C707" s="224"/>
      <c r="D707" s="230"/>
      <c r="E707" s="226"/>
      <c r="F707" s="227"/>
      <c r="G707" s="228"/>
      <c r="H707" s="229"/>
      <c r="I707" s="228"/>
      <c r="J707" s="229"/>
      <c r="K707" s="218">
        <f t="shared" si="29"/>
        <v>0</v>
      </c>
      <c r="L707" s="207"/>
      <c r="N707" s="230">
        <f t="shared" si="30"/>
        <v>0</v>
      </c>
    </row>
    <row r="708" spans="1:14" s="221" customFormat="1" ht="16.5" customHeight="1" x14ac:dyDescent="0.2">
      <c r="A708" s="222"/>
      <c r="B708" s="223"/>
      <c r="C708" s="224"/>
      <c r="D708" s="230"/>
      <c r="E708" s="226"/>
      <c r="F708" s="227"/>
      <c r="G708" s="228"/>
      <c r="H708" s="229"/>
      <c r="I708" s="228"/>
      <c r="J708" s="229"/>
      <c r="K708" s="218">
        <f t="shared" si="29"/>
        <v>0</v>
      </c>
      <c r="L708" s="207"/>
      <c r="N708" s="230">
        <f t="shared" si="30"/>
        <v>0</v>
      </c>
    </row>
    <row r="709" spans="1:14" s="221" customFormat="1" ht="16.5" customHeight="1" x14ac:dyDescent="0.2">
      <c r="A709" s="222"/>
      <c r="B709" s="223"/>
      <c r="C709" s="224"/>
      <c r="D709" s="230"/>
      <c r="E709" s="226"/>
      <c r="F709" s="227"/>
      <c r="G709" s="228"/>
      <c r="H709" s="229"/>
      <c r="I709" s="228"/>
      <c r="J709" s="229"/>
      <c r="K709" s="218">
        <f t="shared" si="29"/>
        <v>0</v>
      </c>
      <c r="L709" s="207"/>
      <c r="N709" s="230">
        <f t="shared" si="30"/>
        <v>0</v>
      </c>
    </row>
    <row r="710" spans="1:14" s="221" customFormat="1" ht="16.5" customHeight="1" x14ac:dyDescent="0.2">
      <c r="A710" s="222"/>
      <c r="B710" s="223"/>
      <c r="C710" s="224"/>
      <c r="D710" s="230"/>
      <c r="E710" s="226"/>
      <c r="F710" s="227"/>
      <c r="G710" s="228"/>
      <c r="H710" s="229"/>
      <c r="I710" s="228"/>
      <c r="J710" s="229"/>
      <c r="K710" s="218">
        <f t="shared" si="29"/>
        <v>0</v>
      </c>
      <c r="L710" s="207"/>
      <c r="N710" s="230">
        <f t="shared" si="30"/>
        <v>0</v>
      </c>
    </row>
    <row r="711" spans="1:14" s="221" customFormat="1" ht="16.5" customHeight="1" x14ac:dyDescent="0.2">
      <c r="A711" s="222"/>
      <c r="B711" s="223"/>
      <c r="C711" s="224"/>
      <c r="D711" s="230"/>
      <c r="E711" s="226"/>
      <c r="F711" s="227"/>
      <c r="G711" s="228"/>
      <c r="H711" s="229"/>
      <c r="I711" s="228"/>
      <c r="J711" s="229"/>
      <c r="K711" s="218">
        <f t="shared" si="29"/>
        <v>0</v>
      </c>
      <c r="L711" s="207"/>
      <c r="N711" s="230">
        <f t="shared" si="30"/>
        <v>0</v>
      </c>
    </row>
    <row r="712" spans="1:14" s="221" customFormat="1" ht="16.5" customHeight="1" x14ac:dyDescent="0.2">
      <c r="A712" s="222"/>
      <c r="B712" s="223"/>
      <c r="C712" s="224"/>
      <c r="D712" s="230"/>
      <c r="E712" s="226"/>
      <c r="F712" s="227"/>
      <c r="G712" s="228"/>
      <c r="H712" s="229"/>
      <c r="I712" s="228"/>
      <c r="J712" s="229"/>
      <c r="K712" s="218">
        <f t="shared" si="29"/>
        <v>0</v>
      </c>
      <c r="L712" s="207"/>
      <c r="N712" s="230">
        <f t="shared" si="30"/>
        <v>0</v>
      </c>
    </row>
    <row r="713" spans="1:14" s="221" customFormat="1" ht="16.5" customHeight="1" x14ac:dyDescent="0.2">
      <c r="A713" s="222"/>
      <c r="B713" s="223"/>
      <c r="C713" s="224"/>
      <c r="D713" s="230"/>
      <c r="E713" s="226"/>
      <c r="F713" s="227"/>
      <c r="G713" s="228"/>
      <c r="H713" s="229"/>
      <c r="I713" s="228"/>
      <c r="J713" s="229"/>
      <c r="K713" s="218">
        <f t="shared" si="29"/>
        <v>0</v>
      </c>
      <c r="L713" s="207"/>
      <c r="N713" s="230">
        <f t="shared" si="30"/>
        <v>0</v>
      </c>
    </row>
    <row r="714" spans="1:14" s="221" customFormat="1" ht="16.5" customHeight="1" x14ac:dyDescent="0.2">
      <c r="A714" s="222"/>
      <c r="B714" s="223"/>
      <c r="C714" s="224"/>
      <c r="D714" s="230"/>
      <c r="E714" s="226"/>
      <c r="F714" s="227"/>
      <c r="G714" s="228"/>
      <c r="H714" s="229"/>
      <c r="I714" s="228"/>
      <c r="J714" s="229"/>
      <c r="K714" s="218">
        <f t="shared" si="29"/>
        <v>0</v>
      </c>
      <c r="L714" s="207"/>
      <c r="N714" s="230">
        <f t="shared" si="30"/>
        <v>0</v>
      </c>
    </row>
    <row r="715" spans="1:14" s="221" customFormat="1" ht="16.5" customHeight="1" x14ac:dyDescent="0.2">
      <c r="A715" s="222"/>
      <c r="B715" s="223"/>
      <c r="C715" s="224"/>
      <c r="D715" s="230"/>
      <c r="E715" s="226"/>
      <c r="F715" s="227"/>
      <c r="G715" s="228"/>
      <c r="H715" s="229"/>
      <c r="I715" s="228"/>
      <c r="J715" s="229"/>
      <c r="K715" s="218">
        <f t="shared" si="29"/>
        <v>0</v>
      </c>
      <c r="L715" s="207"/>
      <c r="N715" s="230">
        <f t="shared" si="30"/>
        <v>0</v>
      </c>
    </row>
    <row r="716" spans="1:14" s="221" customFormat="1" ht="16.5" customHeight="1" x14ac:dyDescent="0.2">
      <c r="A716" s="222"/>
      <c r="B716" s="223"/>
      <c r="C716" s="224"/>
      <c r="D716" s="230"/>
      <c r="E716" s="226"/>
      <c r="F716" s="227"/>
      <c r="G716" s="228"/>
      <c r="H716" s="229"/>
      <c r="I716" s="228"/>
      <c r="J716" s="229"/>
      <c r="K716" s="218">
        <f t="shared" si="29"/>
        <v>0</v>
      </c>
      <c r="L716" s="207"/>
      <c r="N716" s="230">
        <f t="shared" si="30"/>
        <v>0</v>
      </c>
    </row>
    <row r="717" spans="1:14" s="221" customFormat="1" ht="16.5" customHeight="1" x14ac:dyDescent="0.2">
      <c r="A717" s="222"/>
      <c r="B717" s="223"/>
      <c r="C717" s="224"/>
      <c r="D717" s="230"/>
      <c r="E717" s="226"/>
      <c r="F717" s="227"/>
      <c r="G717" s="228"/>
      <c r="H717" s="229"/>
      <c r="I717" s="228"/>
      <c r="J717" s="229"/>
      <c r="K717" s="218">
        <f t="shared" ref="K717:K780" si="31">G717*$K$6</f>
        <v>0</v>
      </c>
      <c r="L717" s="207"/>
      <c r="N717" s="230">
        <f t="shared" si="30"/>
        <v>0</v>
      </c>
    </row>
    <row r="718" spans="1:14" s="221" customFormat="1" ht="16.5" customHeight="1" x14ac:dyDescent="0.2">
      <c r="A718" s="222"/>
      <c r="B718" s="223"/>
      <c r="C718" s="224"/>
      <c r="D718" s="230"/>
      <c r="E718" s="226"/>
      <c r="F718" s="227"/>
      <c r="G718" s="228"/>
      <c r="H718" s="229"/>
      <c r="I718" s="228"/>
      <c r="J718" s="229"/>
      <c r="K718" s="218">
        <f t="shared" si="31"/>
        <v>0</v>
      </c>
      <c r="L718" s="207"/>
      <c r="N718" s="230">
        <f t="shared" ref="N718:N781" si="32">IF(D718="SŽDC",0,IF(D718="Ostatní",0,IF(D718="",0,1)))</f>
        <v>0</v>
      </c>
    </row>
    <row r="719" spans="1:14" s="221" customFormat="1" ht="16.5" customHeight="1" x14ac:dyDescent="0.2">
      <c r="A719" s="222"/>
      <c r="B719" s="223"/>
      <c r="C719" s="224"/>
      <c r="D719" s="230"/>
      <c r="E719" s="226"/>
      <c r="F719" s="227"/>
      <c r="G719" s="228"/>
      <c r="H719" s="229"/>
      <c r="I719" s="228"/>
      <c r="J719" s="229"/>
      <c r="K719" s="218">
        <f t="shared" si="31"/>
        <v>0</v>
      </c>
      <c r="L719" s="207"/>
      <c r="N719" s="230">
        <f t="shared" si="32"/>
        <v>0</v>
      </c>
    </row>
    <row r="720" spans="1:14" s="221" customFormat="1" ht="16.5" customHeight="1" x14ac:dyDescent="0.2">
      <c r="A720" s="222"/>
      <c r="B720" s="223"/>
      <c r="C720" s="224"/>
      <c r="D720" s="230"/>
      <c r="E720" s="226"/>
      <c r="F720" s="227"/>
      <c r="G720" s="228"/>
      <c r="H720" s="229"/>
      <c r="I720" s="228"/>
      <c r="J720" s="229"/>
      <c r="K720" s="218">
        <f t="shared" si="31"/>
        <v>0</v>
      </c>
      <c r="L720" s="207"/>
      <c r="N720" s="230">
        <f t="shared" si="32"/>
        <v>0</v>
      </c>
    </row>
    <row r="721" spans="1:14" s="221" customFormat="1" ht="16.5" customHeight="1" x14ac:dyDescent="0.2">
      <c r="A721" s="222"/>
      <c r="B721" s="223"/>
      <c r="C721" s="224"/>
      <c r="D721" s="230"/>
      <c r="E721" s="226"/>
      <c r="F721" s="227"/>
      <c r="G721" s="228"/>
      <c r="H721" s="229"/>
      <c r="I721" s="228"/>
      <c r="J721" s="229"/>
      <c r="K721" s="218">
        <f t="shared" si="31"/>
        <v>0</v>
      </c>
      <c r="L721" s="207"/>
      <c r="N721" s="230">
        <f t="shared" si="32"/>
        <v>0</v>
      </c>
    </row>
    <row r="722" spans="1:14" s="221" customFormat="1" ht="16.5" customHeight="1" x14ac:dyDescent="0.2">
      <c r="A722" s="222"/>
      <c r="B722" s="223"/>
      <c r="C722" s="224"/>
      <c r="D722" s="230"/>
      <c r="E722" s="226"/>
      <c r="F722" s="227"/>
      <c r="G722" s="228"/>
      <c r="H722" s="229"/>
      <c r="I722" s="228"/>
      <c r="J722" s="229"/>
      <c r="K722" s="218">
        <f t="shared" si="31"/>
        <v>0</v>
      </c>
      <c r="L722" s="207"/>
      <c r="N722" s="230">
        <f t="shared" si="32"/>
        <v>0</v>
      </c>
    </row>
    <row r="723" spans="1:14" s="221" customFormat="1" ht="16.5" customHeight="1" x14ac:dyDescent="0.2">
      <c r="A723" s="222"/>
      <c r="B723" s="223"/>
      <c r="C723" s="224"/>
      <c r="D723" s="230"/>
      <c r="E723" s="226"/>
      <c r="F723" s="227"/>
      <c r="G723" s="228"/>
      <c r="H723" s="229"/>
      <c r="I723" s="228"/>
      <c r="J723" s="229"/>
      <c r="K723" s="218">
        <f t="shared" si="31"/>
        <v>0</v>
      </c>
      <c r="L723" s="207"/>
      <c r="N723" s="230">
        <f t="shared" si="32"/>
        <v>0</v>
      </c>
    </row>
    <row r="724" spans="1:14" s="221" customFormat="1" ht="16.5" customHeight="1" x14ac:dyDescent="0.2">
      <c r="A724" s="222"/>
      <c r="B724" s="223"/>
      <c r="C724" s="224"/>
      <c r="D724" s="230"/>
      <c r="E724" s="226"/>
      <c r="F724" s="227"/>
      <c r="G724" s="228"/>
      <c r="H724" s="229"/>
      <c r="I724" s="228"/>
      <c r="J724" s="229"/>
      <c r="K724" s="218">
        <f t="shared" si="31"/>
        <v>0</v>
      </c>
      <c r="L724" s="207"/>
      <c r="N724" s="230">
        <f t="shared" si="32"/>
        <v>0</v>
      </c>
    </row>
    <row r="725" spans="1:14" s="221" customFormat="1" ht="16.5" customHeight="1" x14ac:dyDescent="0.2">
      <c r="A725" s="222"/>
      <c r="B725" s="223"/>
      <c r="C725" s="224"/>
      <c r="D725" s="230"/>
      <c r="E725" s="226"/>
      <c r="F725" s="227"/>
      <c r="G725" s="228"/>
      <c r="H725" s="229"/>
      <c r="I725" s="228"/>
      <c r="J725" s="229"/>
      <c r="K725" s="218">
        <f t="shared" si="31"/>
        <v>0</v>
      </c>
      <c r="L725" s="207"/>
      <c r="N725" s="230">
        <f t="shared" si="32"/>
        <v>0</v>
      </c>
    </row>
    <row r="726" spans="1:14" s="221" customFormat="1" ht="16.5" customHeight="1" x14ac:dyDescent="0.2">
      <c r="A726" s="222"/>
      <c r="B726" s="223"/>
      <c r="C726" s="224"/>
      <c r="D726" s="230"/>
      <c r="E726" s="226"/>
      <c r="F726" s="227"/>
      <c r="G726" s="228"/>
      <c r="H726" s="229"/>
      <c r="I726" s="228"/>
      <c r="J726" s="229"/>
      <c r="K726" s="218">
        <f t="shared" si="31"/>
        <v>0</v>
      </c>
      <c r="L726" s="207"/>
      <c r="N726" s="230">
        <f t="shared" si="32"/>
        <v>0</v>
      </c>
    </row>
    <row r="727" spans="1:14" s="221" customFormat="1" ht="16.5" customHeight="1" x14ac:dyDescent="0.2">
      <c r="A727" s="222"/>
      <c r="B727" s="223"/>
      <c r="C727" s="224"/>
      <c r="D727" s="230"/>
      <c r="E727" s="226"/>
      <c r="F727" s="227"/>
      <c r="G727" s="228"/>
      <c r="H727" s="229"/>
      <c r="I727" s="228"/>
      <c r="J727" s="229"/>
      <c r="K727" s="218">
        <f t="shared" si="31"/>
        <v>0</v>
      </c>
      <c r="L727" s="207"/>
      <c r="N727" s="230">
        <f t="shared" si="32"/>
        <v>0</v>
      </c>
    </row>
    <row r="728" spans="1:14" s="221" customFormat="1" ht="16.5" customHeight="1" x14ac:dyDescent="0.2">
      <c r="A728" s="222"/>
      <c r="B728" s="223"/>
      <c r="C728" s="224"/>
      <c r="D728" s="230"/>
      <c r="E728" s="226"/>
      <c r="F728" s="227"/>
      <c r="G728" s="228"/>
      <c r="H728" s="229"/>
      <c r="I728" s="228"/>
      <c r="J728" s="229"/>
      <c r="K728" s="218">
        <f t="shared" si="31"/>
        <v>0</v>
      </c>
      <c r="L728" s="207"/>
      <c r="N728" s="230">
        <f t="shared" si="32"/>
        <v>0</v>
      </c>
    </row>
    <row r="729" spans="1:14" s="221" customFormat="1" ht="16.5" customHeight="1" x14ac:dyDescent="0.2">
      <c r="A729" s="222"/>
      <c r="B729" s="223"/>
      <c r="C729" s="224"/>
      <c r="D729" s="230"/>
      <c r="E729" s="226"/>
      <c r="F729" s="227"/>
      <c r="G729" s="228"/>
      <c r="H729" s="229"/>
      <c r="I729" s="228"/>
      <c r="J729" s="229"/>
      <c r="K729" s="218">
        <f t="shared" si="31"/>
        <v>0</v>
      </c>
      <c r="L729" s="207"/>
      <c r="N729" s="230">
        <f t="shared" si="32"/>
        <v>0</v>
      </c>
    </row>
    <row r="730" spans="1:14" s="221" customFormat="1" ht="16.5" customHeight="1" x14ac:dyDescent="0.2">
      <c r="A730" s="222"/>
      <c r="B730" s="223"/>
      <c r="C730" s="224"/>
      <c r="D730" s="230"/>
      <c r="E730" s="226"/>
      <c r="F730" s="227"/>
      <c r="G730" s="228"/>
      <c r="H730" s="229"/>
      <c r="I730" s="228"/>
      <c r="J730" s="229"/>
      <c r="K730" s="218">
        <f t="shared" si="31"/>
        <v>0</v>
      </c>
      <c r="L730" s="207"/>
      <c r="N730" s="230">
        <f t="shared" si="32"/>
        <v>0</v>
      </c>
    </row>
    <row r="731" spans="1:14" s="221" customFormat="1" ht="16.5" customHeight="1" x14ac:dyDescent="0.2">
      <c r="A731" s="222"/>
      <c r="B731" s="223"/>
      <c r="C731" s="224"/>
      <c r="D731" s="230"/>
      <c r="E731" s="226"/>
      <c r="F731" s="227"/>
      <c r="G731" s="228"/>
      <c r="H731" s="229"/>
      <c r="I731" s="228"/>
      <c r="J731" s="229"/>
      <c r="K731" s="218">
        <f t="shared" si="31"/>
        <v>0</v>
      </c>
      <c r="L731" s="207"/>
      <c r="N731" s="230">
        <f t="shared" si="32"/>
        <v>0</v>
      </c>
    </row>
    <row r="732" spans="1:14" s="221" customFormat="1" ht="16.5" customHeight="1" x14ac:dyDescent="0.2">
      <c r="A732" s="222"/>
      <c r="B732" s="223"/>
      <c r="C732" s="224"/>
      <c r="D732" s="230"/>
      <c r="E732" s="226"/>
      <c r="F732" s="227"/>
      <c r="G732" s="228"/>
      <c r="H732" s="229"/>
      <c r="I732" s="228"/>
      <c r="J732" s="229"/>
      <c r="K732" s="218">
        <f t="shared" si="31"/>
        <v>0</v>
      </c>
      <c r="L732" s="207"/>
      <c r="N732" s="230">
        <f t="shared" si="32"/>
        <v>0</v>
      </c>
    </row>
    <row r="733" spans="1:14" s="221" customFormat="1" ht="16.5" customHeight="1" x14ac:dyDescent="0.2">
      <c r="A733" s="222"/>
      <c r="B733" s="223"/>
      <c r="C733" s="224"/>
      <c r="D733" s="230"/>
      <c r="E733" s="226"/>
      <c r="F733" s="227"/>
      <c r="G733" s="228"/>
      <c r="H733" s="229"/>
      <c r="I733" s="228"/>
      <c r="J733" s="229"/>
      <c r="K733" s="218">
        <f t="shared" si="31"/>
        <v>0</v>
      </c>
      <c r="L733" s="207"/>
      <c r="N733" s="230">
        <f t="shared" si="32"/>
        <v>0</v>
      </c>
    </row>
    <row r="734" spans="1:14" s="221" customFormat="1" ht="16.5" customHeight="1" x14ac:dyDescent="0.2">
      <c r="A734" s="222"/>
      <c r="B734" s="223"/>
      <c r="C734" s="224"/>
      <c r="D734" s="230"/>
      <c r="E734" s="226"/>
      <c r="F734" s="227"/>
      <c r="G734" s="228"/>
      <c r="H734" s="229"/>
      <c r="I734" s="228"/>
      <c r="J734" s="229"/>
      <c r="K734" s="218">
        <f t="shared" si="31"/>
        <v>0</v>
      </c>
      <c r="L734" s="207"/>
      <c r="N734" s="230">
        <f t="shared" si="32"/>
        <v>0</v>
      </c>
    </row>
    <row r="735" spans="1:14" s="221" customFormat="1" ht="16.5" customHeight="1" x14ac:dyDescent="0.2">
      <c r="A735" s="222"/>
      <c r="B735" s="223"/>
      <c r="C735" s="224"/>
      <c r="D735" s="230"/>
      <c r="E735" s="226"/>
      <c r="F735" s="227"/>
      <c r="G735" s="228"/>
      <c r="H735" s="229"/>
      <c r="I735" s="228"/>
      <c r="J735" s="229"/>
      <c r="K735" s="218">
        <f t="shared" si="31"/>
        <v>0</v>
      </c>
      <c r="L735" s="207"/>
      <c r="N735" s="230">
        <f t="shared" si="32"/>
        <v>0</v>
      </c>
    </row>
    <row r="736" spans="1:14" s="221" customFormat="1" ht="16.5" customHeight="1" x14ac:dyDescent="0.2">
      <c r="A736" s="222"/>
      <c r="B736" s="223"/>
      <c r="C736" s="224"/>
      <c r="D736" s="230"/>
      <c r="E736" s="226"/>
      <c r="F736" s="227"/>
      <c r="G736" s="228"/>
      <c r="H736" s="229"/>
      <c r="I736" s="228"/>
      <c r="J736" s="229"/>
      <c r="K736" s="218">
        <f t="shared" si="31"/>
        <v>0</v>
      </c>
      <c r="L736" s="207"/>
      <c r="N736" s="230">
        <f t="shared" si="32"/>
        <v>0</v>
      </c>
    </row>
    <row r="737" spans="1:14" s="221" customFormat="1" ht="16.5" customHeight="1" x14ac:dyDescent="0.2">
      <c r="A737" s="222"/>
      <c r="B737" s="223"/>
      <c r="C737" s="224"/>
      <c r="D737" s="230"/>
      <c r="E737" s="226"/>
      <c r="F737" s="227"/>
      <c r="G737" s="228"/>
      <c r="H737" s="229"/>
      <c r="I737" s="228"/>
      <c r="J737" s="229"/>
      <c r="K737" s="218">
        <f t="shared" si="31"/>
        <v>0</v>
      </c>
      <c r="L737" s="207"/>
      <c r="N737" s="230">
        <f t="shared" si="32"/>
        <v>0</v>
      </c>
    </row>
    <row r="738" spans="1:14" s="221" customFormat="1" ht="16.5" customHeight="1" x14ac:dyDescent="0.2">
      <c r="A738" s="222"/>
      <c r="B738" s="223"/>
      <c r="C738" s="224"/>
      <c r="D738" s="230"/>
      <c r="E738" s="226"/>
      <c r="F738" s="227"/>
      <c r="G738" s="228"/>
      <c r="H738" s="229"/>
      <c r="I738" s="228"/>
      <c r="J738" s="229"/>
      <c r="K738" s="218">
        <f t="shared" si="31"/>
        <v>0</v>
      </c>
      <c r="L738" s="207"/>
      <c r="N738" s="230">
        <f t="shared" si="32"/>
        <v>0</v>
      </c>
    </row>
    <row r="739" spans="1:14" s="221" customFormat="1" ht="16.5" customHeight="1" x14ac:dyDescent="0.2">
      <c r="A739" s="222"/>
      <c r="B739" s="223"/>
      <c r="C739" s="224"/>
      <c r="D739" s="230"/>
      <c r="E739" s="226"/>
      <c r="F739" s="227"/>
      <c r="G739" s="228"/>
      <c r="H739" s="229"/>
      <c r="I739" s="228"/>
      <c r="J739" s="229"/>
      <c r="K739" s="218">
        <f t="shared" si="31"/>
        <v>0</v>
      </c>
      <c r="L739" s="207"/>
      <c r="N739" s="230">
        <f t="shared" si="32"/>
        <v>0</v>
      </c>
    </row>
    <row r="740" spans="1:14" s="221" customFormat="1" ht="16.5" customHeight="1" x14ac:dyDescent="0.2">
      <c r="A740" s="222"/>
      <c r="B740" s="223"/>
      <c r="C740" s="224"/>
      <c r="D740" s="230"/>
      <c r="E740" s="226"/>
      <c r="F740" s="227"/>
      <c r="G740" s="228"/>
      <c r="H740" s="229"/>
      <c r="I740" s="228"/>
      <c r="J740" s="229"/>
      <c r="K740" s="218">
        <f t="shared" si="31"/>
        <v>0</v>
      </c>
      <c r="L740" s="207"/>
      <c r="N740" s="230">
        <f t="shared" si="32"/>
        <v>0</v>
      </c>
    </row>
    <row r="741" spans="1:14" s="221" customFormat="1" ht="16.5" customHeight="1" x14ac:dyDescent="0.2">
      <c r="A741" s="222"/>
      <c r="B741" s="223"/>
      <c r="C741" s="224"/>
      <c r="D741" s="230"/>
      <c r="E741" s="226"/>
      <c r="F741" s="227"/>
      <c r="G741" s="228"/>
      <c r="H741" s="229"/>
      <c r="I741" s="228"/>
      <c r="J741" s="229"/>
      <c r="K741" s="218">
        <f t="shared" si="31"/>
        <v>0</v>
      </c>
      <c r="L741" s="207"/>
      <c r="N741" s="230">
        <f t="shared" si="32"/>
        <v>0</v>
      </c>
    </row>
    <row r="742" spans="1:14" s="221" customFormat="1" ht="16.5" customHeight="1" x14ac:dyDescent="0.2">
      <c r="A742" s="222"/>
      <c r="B742" s="223"/>
      <c r="C742" s="224"/>
      <c r="D742" s="230"/>
      <c r="E742" s="226"/>
      <c r="F742" s="227"/>
      <c r="G742" s="228"/>
      <c r="H742" s="229"/>
      <c r="I742" s="228"/>
      <c r="J742" s="229"/>
      <c r="K742" s="218">
        <f t="shared" si="31"/>
        <v>0</v>
      </c>
      <c r="L742" s="207"/>
      <c r="N742" s="230">
        <f t="shared" si="32"/>
        <v>0</v>
      </c>
    </row>
    <row r="743" spans="1:14" s="221" customFormat="1" ht="16.5" customHeight="1" x14ac:dyDescent="0.2">
      <c r="A743" s="222"/>
      <c r="B743" s="223"/>
      <c r="C743" s="224"/>
      <c r="D743" s="230"/>
      <c r="E743" s="226"/>
      <c r="F743" s="227"/>
      <c r="G743" s="228"/>
      <c r="H743" s="229"/>
      <c r="I743" s="228"/>
      <c r="J743" s="229"/>
      <c r="K743" s="218">
        <f t="shared" si="31"/>
        <v>0</v>
      </c>
      <c r="L743" s="207"/>
      <c r="N743" s="230">
        <f t="shared" si="32"/>
        <v>0</v>
      </c>
    </row>
    <row r="744" spans="1:14" s="221" customFormat="1" ht="16.5" customHeight="1" x14ac:dyDescent="0.2">
      <c r="A744" s="222"/>
      <c r="B744" s="223"/>
      <c r="C744" s="224"/>
      <c r="D744" s="230"/>
      <c r="E744" s="226"/>
      <c r="F744" s="227"/>
      <c r="G744" s="228"/>
      <c r="H744" s="229"/>
      <c r="I744" s="228"/>
      <c r="J744" s="229"/>
      <c r="K744" s="218">
        <f t="shared" si="31"/>
        <v>0</v>
      </c>
      <c r="L744" s="207"/>
      <c r="N744" s="230">
        <f t="shared" si="32"/>
        <v>0</v>
      </c>
    </row>
    <row r="745" spans="1:14" s="221" customFormat="1" ht="16.5" customHeight="1" x14ac:dyDescent="0.2">
      <c r="A745" s="222"/>
      <c r="B745" s="223"/>
      <c r="C745" s="224"/>
      <c r="D745" s="230"/>
      <c r="E745" s="226"/>
      <c r="F745" s="227"/>
      <c r="G745" s="228"/>
      <c r="H745" s="229"/>
      <c r="I745" s="228"/>
      <c r="J745" s="229"/>
      <c r="K745" s="218">
        <f t="shared" si="31"/>
        <v>0</v>
      </c>
      <c r="L745" s="207"/>
      <c r="N745" s="230">
        <f t="shared" si="32"/>
        <v>0</v>
      </c>
    </row>
    <row r="746" spans="1:14" s="221" customFormat="1" ht="16.5" customHeight="1" x14ac:dyDescent="0.2">
      <c r="A746" s="222"/>
      <c r="B746" s="223"/>
      <c r="C746" s="224"/>
      <c r="D746" s="230"/>
      <c r="E746" s="226"/>
      <c r="F746" s="227"/>
      <c r="G746" s="228"/>
      <c r="H746" s="229"/>
      <c r="I746" s="228"/>
      <c r="J746" s="229"/>
      <c r="K746" s="218">
        <f t="shared" si="31"/>
        <v>0</v>
      </c>
      <c r="L746" s="207"/>
      <c r="N746" s="230">
        <f t="shared" si="32"/>
        <v>0</v>
      </c>
    </row>
    <row r="747" spans="1:14" s="221" customFormat="1" ht="16.5" customHeight="1" x14ac:dyDescent="0.2">
      <c r="A747" s="222"/>
      <c r="B747" s="223"/>
      <c r="C747" s="224"/>
      <c r="D747" s="230"/>
      <c r="E747" s="226"/>
      <c r="F747" s="227"/>
      <c r="G747" s="228"/>
      <c r="H747" s="229"/>
      <c r="I747" s="228"/>
      <c r="J747" s="229"/>
      <c r="K747" s="218">
        <f t="shared" si="31"/>
        <v>0</v>
      </c>
      <c r="L747" s="207"/>
      <c r="N747" s="230">
        <f t="shared" si="32"/>
        <v>0</v>
      </c>
    </row>
    <row r="748" spans="1:14" s="221" customFormat="1" ht="16.5" customHeight="1" x14ac:dyDescent="0.2">
      <c r="A748" s="222"/>
      <c r="B748" s="223"/>
      <c r="C748" s="224"/>
      <c r="D748" s="230"/>
      <c r="E748" s="226"/>
      <c r="F748" s="227"/>
      <c r="G748" s="228"/>
      <c r="H748" s="229"/>
      <c r="I748" s="228"/>
      <c r="J748" s="229"/>
      <c r="K748" s="218">
        <f t="shared" si="31"/>
        <v>0</v>
      </c>
      <c r="L748" s="207"/>
      <c r="N748" s="230">
        <f t="shared" si="32"/>
        <v>0</v>
      </c>
    </row>
    <row r="749" spans="1:14" s="221" customFormat="1" ht="16.5" customHeight="1" x14ac:dyDescent="0.2">
      <c r="A749" s="222"/>
      <c r="B749" s="223"/>
      <c r="C749" s="224"/>
      <c r="D749" s="230"/>
      <c r="E749" s="226"/>
      <c r="F749" s="227"/>
      <c r="G749" s="228"/>
      <c r="H749" s="229"/>
      <c r="I749" s="228"/>
      <c r="J749" s="229"/>
      <c r="K749" s="218">
        <f t="shared" si="31"/>
        <v>0</v>
      </c>
      <c r="L749" s="207"/>
      <c r="N749" s="230">
        <f t="shared" si="32"/>
        <v>0</v>
      </c>
    </row>
    <row r="750" spans="1:14" s="221" customFormat="1" ht="16.5" customHeight="1" x14ac:dyDescent="0.2">
      <c r="A750" s="222"/>
      <c r="B750" s="223"/>
      <c r="C750" s="224"/>
      <c r="D750" s="230"/>
      <c r="E750" s="226"/>
      <c r="F750" s="227"/>
      <c r="G750" s="228"/>
      <c r="H750" s="229"/>
      <c r="I750" s="228"/>
      <c r="J750" s="229"/>
      <c r="K750" s="218">
        <f t="shared" si="31"/>
        <v>0</v>
      </c>
      <c r="L750" s="207"/>
      <c r="N750" s="230">
        <f t="shared" si="32"/>
        <v>0</v>
      </c>
    </row>
    <row r="751" spans="1:14" s="221" customFormat="1" ht="16.5" customHeight="1" x14ac:dyDescent="0.2">
      <c r="A751" s="222"/>
      <c r="B751" s="223"/>
      <c r="C751" s="224"/>
      <c r="D751" s="230"/>
      <c r="E751" s="226"/>
      <c r="F751" s="227"/>
      <c r="G751" s="228"/>
      <c r="H751" s="229"/>
      <c r="I751" s="228"/>
      <c r="J751" s="229"/>
      <c r="K751" s="218">
        <f t="shared" si="31"/>
        <v>0</v>
      </c>
      <c r="L751" s="207"/>
      <c r="N751" s="230">
        <f t="shared" si="32"/>
        <v>0</v>
      </c>
    </row>
    <row r="752" spans="1:14" s="221" customFormat="1" ht="16.5" customHeight="1" x14ac:dyDescent="0.2">
      <c r="A752" s="222"/>
      <c r="B752" s="223"/>
      <c r="C752" s="224"/>
      <c r="D752" s="230"/>
      <c r="E752" s="226"/>
      <c r="F752" s="227"/>
      <c r="G752" s="228"/>
      <c r="H752" s="229"/>
      <c r="I752" s="228"/>
      <c r="J752" s="229"/>
      <c r="K752" s="218">
        <f t="shared" si="31"/>
        <v>0</v>
      </c>
      <c r="L752" s="207"/>
      <c r="N752" s="230">
        <f t="shared" si="32"/>
        <v>0</v>
      </c>
    </row>
    <row r="753" spans="1:14" s="221" customFormat="1" ht="16.5" customHeight="1" x14ac:dyDescent="0.2">
      <c r="A753" s="222"/>
      <c r="B753" s="223"/>
      <c r="C753" s="224"/>
      <c r="D753" s="230"/>
      <c r="E753" s="226"/>
      <c r="F753" s="227"/>
      <c r="G753" s="228"/>
      <c r="H753" s="229"/>
      <c r="I753" s="228"/>
      <c r="J753" s="229"/>
      <c r="K753" s="218">
        <f t="shared" si="31"/>
        <v>0</v>
      </c>
      <c r="L753" s="207"/>
      <c r="N753" s="230">
        <f t="shared" si="32"/>
        <v>0</v>
      </c>
    </row>
    <row r="754" spans="1:14" s="221" customFormat="1" ht="16.5" customHeight="1" x14ac:dyDescent="0.2">
      <c r="A754" s="222"/>
      <c r="B754" s="223"/>
      <c r="C754" s="224"/>
      <c r="D754" s="230"/>
      <c r="E754" s="226"/>
      <c r="F754" s="227"/>
      <c r="G754" s="228"/>
      <c r="H754" s="229"/>
      <c r="I754" s="228"/>
      <c r="J754" s="229"/>
      <c r="K754" s="218">
        <f t="shared" si="31"/>
        <v>0</v>
      </c>
      <c r="L754" s="207"/>
      <c r="N754" s="230">
        <f t="shared" si="32"/>
        <v>0</v>
      </c>
    </row>
    <row r="755" spans="1:14" s="221" customFormat="1" ht="16.5" customHeight="1" x14ac:dyDescent="0.2">
      <c r="A755" s="222"/>
      <c r="B755" s="223"/>
      <c r="C755" s="224"/>
      <c r="D755" s="230"/>
      <c r="E755" s="226"/>
      <c r="F755" s="227"/>
      <c r="G755" s="228"/>
      <c r="H755" s="229"/>
      <c r="I755" s="228"/>
      <c r="J755" s="229"/>
      <c r="K755" s="218">
        <f t="shared" si="31"/>
        <v>0</v>
      </c>
      <c r="L755" s="207"/>
      <c r="N755" s="230">
        <f t="shared" si="32"/>
        <v>0</v>
      </c>
    </row>
    <row r="756" spans="1:14" s="221" customFormat="1" ht="16.5" customHeight="1" x14ac:dyDescent="0.2">
      <c r="A756" s="222"/>
      <c r="B756" s="223"/>
      <c r="C756" s="224"/>
      <c r="D756" s="230"/>
      <c r="E756" s="226"/>
      <c r="F756" s="227"/>
      <c r="G756" s="228"/>
      <c r="H756" s="229"/>
      <c r="I756" s="228"/>
      <c r="J756" s="229"/>
      <c r="K756" s="218">
        <f t="shared" si="31"/>
        <v>0</v>
      </c>
      <c r="L756" s="207"/>
      <c r="N756" s="230">
        <f t="shared" si="32"/>
        <v>0</v>
      </c>
    </row>
    <row r="757" spans="1:14" s="221" customFormat="1" ht="16.5" customHeight="1" x14ac:dyDescent="0.2">
      <c r="A757" s="222"/>
      <c r="B757" s="223"/>
      <c r="C757" s="224"/>
      <c r="D757" s="230"/>
      <c r="E757" s="226"/>
      <c r="F757" s="227"/>
      <c r="G757" s="228"/>
      <c r="H757" s="229"/>
      <c r="I757" s="228"/>
      <c r="J757" s="229"/>
      <c r="K757" s="218">
        <f t="shared" si="31"/>
        <v>0</v>
      </c>
      <c r="L757" s="207"/>
      <c r="N757" s="230">
        <f t="shared" si="32"/>
        <v>0</v>
      </c>
    </row>
    <row r="758" spans="1:14" s="221" customFormat="1" ht="16.5" customHeight="1" x14ac:dyDescent="0.2">
      <c r="A758" s="222"/>
      <c r="B758" s="223"/>
      <c r="C758" s="224"/>
      <c r="D758" s="230"/>
      <c r="E758" s="226"/>
      <c r="F758" s="227"/>
      <c r="G758" s="228"/>
      <c r="H758" s="229"/>
      <c r="I758" s="228"/>
      <c r="J758" s="229"/>
      <c r="K758" s="218">
        <f t="shared" si="31"/>
        <v>0</v>
      </c>
      <c r="L758" s="207"/>
      <c r="N758" s="230">
        <f t="shared" si="32"/>
        <v>0</v>
      </c>
    </row>
    <row r="759" spans="1:14" s="221" customFormat="1" ht="16.5" customHeight="1" x14ac:dyDescent="0.2">
      <c r="A759" s="222"/>
      <c r="B759" s="223"/>
      <c r="C759" s="224"/>
      <c r="D759" s="230"/>
      <c r="E759" s="226"/>
      <c r="F759" s="227"/>
      <c r="G759" s="228"/>
      <c r="H759" s="229"/>
      <c r="I759" s="228"/>
      <c r="J759" s="229"/>
      <c r="K759" s="218">
        <f t="shared" si="31"/>
        <v>0</v>
      </c>
      <c r="L759" s="207"/>
      <c r="N759" s="230">
        <f t="shared" si="32"/>
        <v>0</v>
      </c>
    </row>
    <row r="760" spans="1:14" s="221" customFormat="1" ht="16.5" customHeight="1" x14ac:dyDescent="0.2">
      <c r="A760" s="222"/>
      <c r="B760" s="223"/>
      <c r="C760" s="224"/>
      <c r="D760" s="230"/>
      <c r="E760" s="226"/>
      <c r="F760" s="227"/>
      <c r="G760" s="228"/>
      <c r="H760" s="229"/>
      <c r="I760" s="228"/>
      <c r="J760" s="229"/>
      <c r="K760" s="218">
        <f t="shared" si="31"/>
        <v>0</v>
      </c>
      <c r="L760" s="207"/>
      <c r="N760" s="230">
        <f t="shared" si="32"/>
        <v>0</v>
      </c>
    </row>
    <row r="761" spans="1:14" s="221" customFormat="1" ht="16.5" customHeight="1" x14ac:dyDescent="0.2">
      <c r="A761" s="222"/>
      <c r="B761" s="223"/>
      <c r="C761" s="224"/>
      <c r="D761" s="230"/>
      <c r="E761" s="226"/>
      <c r="F761" s="227"/>
      <c r="G761" s="228"/>
      <c r="H761" s="229"/>
      <c r="I761" s="228"/>
      <c r="J761" s="229"/>
      <c r="K761" s="218">
        <f t="shared" si="31"/>
        <v>0</v>
      </c>
      <c r="L761" s="207"/>
      <c r="N761" s="230">
        <f t="shared" si="32"/>
        <v>0</v>
      </c>
    </row>
    <row r="762" spans="1:14" s="221" customFormat="1" ht="16.5" customHeight="1" x14ac:dyDescent="0.2">
      <c r="A762" s="222"/>
      <c r="B762" s="223"/>
      <c r="C762" s="224"/>
      <c r="D762" s="230"/>
      <c r="E762" s="226"/>
      <c r="F762" s="227"/>
      <c r="G762" s="228"/>
      <c r="H762" s="229"/>
      <c r="I762" s="228"/>
      <c r="J762" s="229"/>
      <c r="K762" s="218">
        <f t="shared" si="31"/>
        <v>0</v>
      </c>
      <c r="L762" s="207"/>
      <c r="N762" s="230">
        <f t="shared" si="32"/>
        <v>0</v>
      </c>
    </row>
    <row r="763" spans="1:14" s="221" customFormat="1" ht="16.5" customHeight="1" x14ac:dyDescent="0.2">
      <c r="A763" s="222"/>
      <c r="B763" s="223"/>
      <c r="C763" s="224"/>
      <c r="D763" s="230"/>
      <c r="E763" s="226"/>
      <c r="F763" s="227"/>
      <c r="G763" s="228"/>
      <c r="H763" s="229"/>
      <c r="I763" s="228"/>
      <c r="J763" s="229"/>
      <c r="K763" s="218">
        <f t="shared" si="31"/>
        <v>0</v>
      </c>
      <c r="L763" s="207"/>
      <c r="N763" s="230">
        <f t="shared" si="32"/>
        <v>0</v>
      </c>
    </row>
    <row r="764" spans="1:14" s="221" customFormat="1" ht="16.5" customHeight="1" x14ac:dyDescent="0.2">
      <c r="A764" s="222"/>
      <c r="B764" s="223"/>
      <c r="C764" s="224"/>
      <c r="D764" s="230"/>
      <c r="E764" s="226"/>
      <c r="F764" s="227"/>
      <c r="G764" s="228"/>
      <c r="H764" s="229"/>
      <c r="I764" s="228"/>
      <c r="J764" s="229"/>
      <c r="K764" s="218">
        <f t="shared" si="31"/>
        <v>0</v>
      </c>
      <c r="L764" s="207"/>
      <c r="N764" s="230">
        <f t="shared" si="32"/>
        <v>0</v>
      </c>
    </row>
    <row r="765" spans="1:14" s="221" customFormat="1" ht="16.5" customHeight="1" x14ac:dyDescent="0.2">
      <c r="A765" s="222"/>
      <c r="B765" s="223"/>
      <c r="C765" s="224"/>
      <c r="D765" s="230"/>
      <c r="E765" s="226"/>
      <c r="F765" s="227"/>
      <c r="G765" s="228"/>
      <c r="H765" s="229"/>
      <c r="I765" s="228"/>
      <c r="J765" s="229"/>
      <c r="K765" s="218">
        <f t="shared" si="31"/>
        <v>0</v>
      </c>
      <c r="L765" s="207"/>
      <c r="N765" s="230">
        <f t="shared" si="32"/>
        <v>0</v>
      </c>
    </row>
    <row r="766" spans="1:14" s="221" customFormat="1" ht="16.5" customHeight="1" x14ac:dyDescent="0.2">
      <c r="A766" s="222"/>
      <c r="B766" s="223"/>
      <c r="C766" s="224"/>
      <c r="D766" s="230"/>
      <c r="E766" s="226"/>
      <c r="F766" s="227"/>
      <c r="G766" s="228"/>
      <c r="H766" s="229"/>
      <c r="I766" s="228"/>
      <c r="J766" s="229"/>
      <c r="K766" s="218">
        <f t="shared" si="31"/>
        <v>0</v>
      </c>
      <c r="L766" s="207"/>
      <c r="N766" s="230">
        <f t="shared" si="32"/>
        <v>0</v>
      </c>
    </row>
    <row r="767" spans="1:14" s="221" customFormat="1" ht="16.5" customHeight="1" x14ac:dyDescent="0.2">
      <c r="A767" s="222"/>
      <c r="B767" s="223"/>
      <c r="C767" s="224"/>
      <c r="D767" s="230"/>
      <c r="E767" s="226"/>
      <c r="F767" s="227"/>
      <c r="G767" s="228"/>
      <c r="H767" s="229"/>
      <c r="I767" s="228"/>
      <c r="J767" s="229"/>
      <c r="K767" s="218">
        <f t="shared" si="31"/>
        <v>0</v>
      </c>
      <c r="L767" s="207"/>
      <c r="N767" s="230">
        <f t="shared" si="32"/>
        <v>0</v>
      </c>
    </row>
    <row r="768" spans="1:14" s="221" customFormat="1" ht="16.5" customHeight="1" x14ac:dyDescent="0.2">
      <c r="A768" s="222"/>
      <c r="B768" s="223"/>
      <c r="C768" s="224"/>
      <c r="D768" s="230"/>
      <c r="E768" s="226"/>
      <c r="F768" s="227"/>
      <c r="G768" s="228"/>
      <c r="H768" s="229"/>
      <c r="I768" s="228"/>
      <c r="J768" s="229"/>
      <c r="K768" s="218">
        <f t="shared" si="31"/>
        <v>0</v>
      </c>
      <c r="L768" s="207"/>
      <c r="N768" s="230">
        <f t="shared" si="32"/>
        <v>0</v>
      </c>
    </row>
    <row r="769" spans="1:14" s="221" customFormat="1" ht="16.5" customHeight="1" x14ac:dyDescent="0.2">
      <c r="A769" s="222"/>
      <c r="B769" s="223"/>
      <c r="C769" s="224"/>
      <c r="D769" s="230"/>
      <c r="E769" s="226"/>
      <c r="F769" s="227"/>
      <c r="G769" s="228"/>
      <c r="H769" s="229"/>
      <c r="I769" s="228"/>
      <c r="J769" s="229"/>
      <c r="K769" s="218">
        <f t="shared" si="31"/>
        <v>0</v>
      </c>
      <c r="L769" s="207"/>
      <c r="N769" s="230">
        <f t="shared" si="32"/>
        <v>0</v>
      </c>
    </row>
    <row r="770" spans="1:14" s="221" customFormat="1" ht="16.5" customHeight="1" x14ac:dyDescent="0.2">
      <c r="A770" s="222"/>
      <c r="B770" s="223"/>
      <c r="C770" s="224"/>
      <c r="D770" s="230"/>
      <c r="E770" s="226"/>
      <c r="F770" s="227"/>
      <c r="G770" s="228"/>
      <c r="H770" s="229"/>
      <c r="I770" s="228"/>
      <c r="J770" s="229"/>
      <c r="K770" s="218">
        <f t="shared" si="31"/>
        <v>0</v>
      </c>
      <c r="L770" s="207"/>
      <c r="N770" s="230">
        <f t="shared" si="32"/>
        <v>0</v>
      </c>
    </row>
    <row r="771" spans="1:14" s="221" customFormat="1" ht="16.5" customHeight="1" x14ac:dyDescent="0.2">
      <c r="A771" s="222"/>
      <c r="B771" s="223"/>
      <c r="C771" s="224"/>
      <c r="D771" s="230"/>
      <c r="E771" s="226"/>
      <c r="F771" s="227"/>
      <c r="G771" s="228"/>
      <c r="H771" s="229"/>
      <c r="I771" s="228"/>
      <c r="J771" s="229"/>
      <c r="K771" s="218">
        <f t="shared" si="31"/>
        <v>0</v>
      </c>
      <c r="L771" s="207"/>
      <c r="N771" s="230">
        <f t="shared" si="32"/>
        <v>0</v>
      </c>
    </row>
    <row r="772" spans="1:14" s="221" customFormat="1" ht="16.5" customHeight="1" x14ac:dyDescent="0.2">
      <c r="A772" s="222"/>
      <c r="B772" s="223"/>
      <c r="C772" s="224"/>
      <c r="D772" s="230"/>
      <c r="E772" s="226"/>
      <c r="F772" s="227"/>
      <c r="G772" s="228"/>
      <c r="H772" s="229"/>
      <c r="I772" s="228"/>
      <c r="J772" s="229"/>
      <c r="K772" s="218">
        <f t="shared" si="31"/>
        <v>0</v>
      </c>
      <c r="L772" s="207"/>
      <c r="N772" s="230">
        <f t="shared" si="32"/>
        <v>0</v>
      </c>
    </row>
    <row r="773" spans="1:14" s="221" customFormat="1" ht="16.5" customHeight="1" x14ac:dyDescent="0.2">
      <c r="A773" s="222"/>
      <c r="B773" s="223"/>
      <c r="C773" s="224"/>
      <c r="D773" s="230"/>
      <c r="E773" s="226"/>
      <c r="F773" s="227"/>
      <c r="G773" s="228"/>
      <c r="H773" s="229"/>
      <c r="I773" s="228"/>
      <c r="J773" s="229"/>
      <c r="K773" s="218">
        <f t="shared" si="31"/>
        <v>0</v>
      </c>
      <c r="L773" s="207"/>
      <c r="N773" s="230">
        <f t="shared" si="32"/>
        <v>0</v>
      </c>
    </row>
    <row r="774" spans="1:14" s="221" customFormat="1" ht="16.5" customHeight="1" x14ac:dyDescent="0.2">
      <c r="A774" s="222"/>
      <c r="B774" s="223"/>
      <c r="C774" s="224"/>
      <c r="D774" s="230"/>
      <c r="E774" s="226"/>
      <c r="F774" s="227"/>
      <c r="G774" s="228"/>
      <c r="H774" s="229"/>
      <c r="I774" s="228"/>
      <c r="J774" s="229"/>
      <c r="K774" s="218">
        <f t="shared" si="31"/>
        <v>0</v>
      </c>
      <c r="L774" s="207"/>
      <c r="N774" s="230">
        <f t="shared" si="32"/>
        <v>0</v>
      </c>
    </row>
    <row r="775" spans="1:14" s="221" customFormat="1" ht="16.5" customHeight="1" x14ac:dyDescent="0.2">
      <c r="A775" s="222"/>
      <c r="B775" s="223"/>
      <c r="C775" s="224"/>
      <c r="D775" s="230"/>
      <c r="E775" s="226"/>
      <c r="F775" s="227"/>
      <c r="G775" s="228"/>
      <c r="H775" s="229"/>
      <c r="I775" s="228"/>
      <c r="J775" s="229"/>
      <c r="K775" s="218">
        <f t="shared" si="31"/>
        <v>0</v>
      </c>
      <c r="L775" s="207"/>
      <c r="N775" s="230">
        <f t="shared" si="32"/>
        <v>0</v>
      </c>
    </row>
    <row r="776" spans="1:14" s="221" customFormat="1" ht="16.5" customHeight="1" x14ac:dyDescent="0.2">
      <c r="A776" s="222"/>
      <c r="B776" s="223"/>
      <c r="C776" s="224"/>
      <c r="D776" s="230"/>
      <c r="E776" s="226"/>
      <c r="F776" s="227"/>
      <c r="G776" s="228"/>
      <c r="H776" s="229"/>
      <c r="I776" s="228"/>
      <c r="J776" s="229"/>
      <c r="K776" s="218">
        <f t="shared" si="31"/>
        <v>0</v>
      </c>
      <c r="L776" s="207"/>
      <c r="N776" s="230">
        <f t="shared" si="32"/>
        <v>0</v>
      </c>
    </row>
    <row r="777" spans="1:14" s="221" customFormat="1" ht="16.5" customHeight="1" x14ac:dyDescent="0.2">
      <c r="A777" s="222"/>
      <c r="B777" s="223"/>
      <c r="C777" s="224"/>
      <c r="D777" s="230"/>
      <c r="E777" s="226"/>
      <c r="F777" s="227"/>
      <c r="G777" s="228"/>
      <c r="H777" s="229"/>
      <c r="I777" s="228"/>
      <c r="J777" s="229"/>
      <c r="K777" s="218">
        <f t="shared" si="31"/>
        <v>0</v>
      </c>
      <c r="L777" s="207"/>
      <c r="N777" s="230">
        <f t="shared" si="32"/>
        <v>0</v>
      </c>
    </row>
    <row r="778" spans="1:14" s="221" customFormat="1" ht="16.5" customHeight="1" x14ac:dyDescent="0.2">
      <c r="A778" s="222"/>
      <c r="B778" s="223"/>
      <c r="C778" s="224"/>
      <c r="D778" s="230"/>
      <c r="E778" s="226"/>
      <c r="F778" s="227"/>
      <c r="G778" s="228"/>
      <c r="H778" s="229"/>
      <c r="I778" s="228"/>
      <c r="J778" s="229"/>
      <c r="K778" s="218">
        <f t="shared" si="31"/>
        <v>0</v>
      </c>
      <c r="L778" s="207"/>
      <c r="N778" s="230">
        <f t="shared" si="32"/>
        <v>0</v>
      </c>
    </row>
    <row r="779" spans="1:14" s="221" customFormat="1" ht="16.5" customHeight="1" x14ac:dyDescent="0.2">
      <c r="A779" s="222"/>
      <c r="B779" s="223"/>
      <c r="C779" s="224"/>
      <c r="D779" s="230"/>
      <c r="E779" s="226"/>
      <c r="F779" s="227"/>
      <c r="G779" s="228"/>
      <c r="H779" s="229"/>
      <c r="I779" s="228"/>
      <c r="J779" s="229"/>
      <c r="K779" s="218">
        <f t="shared" si="31"/>
        <v>0</v>
      </c>
      <c r="L779" s="207"/>
      <c r="N779" s="230">
        <f t="shared" si="32"/>
        <v>0</v>
      </c>
    </row>
    <row r="780" spans="1:14" s="221" customFormat="1" ht="16.5" customHeight="1" x14ac:dyDescent="0.2">
      <c r="A780" s="222"/>
      <c r="B780" s="223"/>
      <c r="C780" s="224"/>
      <c r="D780" s="230"/>
      <c r="E780" s="226"/>
      <c r="F780" s="227"/>
      <c r="G780" s="228"/>
      <c r="H780" s="229"/>
      <c r="I780" s="228"/>
      <c r="J780" s="229"/>
      <c r="K780" s="218">
        <f t="shared" si="31"/>
        <v>0</v>
      </c>
      <c r="L780" s="207"/>
      <c r="N780" s="230">
        <f t="shared" si="32"/>
        <v>0</v>
      </c>
    </row>
    <row r="781" spans="1:14" s="221" customFormat="1" ht="16.5" customHeight="1" x14ac:dyDescent="0.2">
      <c r="A781" s="222"/>
      <c r="B781" s="223"/>
      <c r="C781" s="224"/>
      <c r="D781" s="230"/>
      <c r="E781" s="226"/>
      <c r="F781" s="227"/>
      <c r="G781" s="228"/>
      <c r="H781" s="229"/>
      <c r="I781" s="228"/>
      <c r="J781" s="229"/>
      <c r="K781" s="218">
        <f t="shared" ref="K781:K844" si="33">G781*$K$6</f>
        <v>0</v>
      </c>
      <c r="L781" s="207"/>
      <c r="N781" s="230">
        <f t="shared" si="32"/>
        <v>0</v>
      </c>
    </row>
    <row r="782" spans="1:14" s="221" customFormat="1" ht="16.5" customHeight="1" x14ac:dyDescent="0.2">
      <c r="A782" s="222"/>
      <c r="B782" s="223"/>
      <c r="C782" s="224"/>
      <c r="D782" s="230"/>
      <c r="E782" s="226"/>
      <c r="F782" s="227"/>
      <c r="G782" s="228"/>
      <c r="H782" s="229"/>
      <c r="I782" s="228"/>
      <c r="J782" s="229"/>
      <c r="K782" s="218">
        <f t="shared" si="33"/>
        <v>0</v>
      </c>
      <c r="L782" s="207"/>
      <c r="N782" s="230">
        <f t="shared" ref="N782:N845" si="34">IF(D782="SŽDC",0,IF(D782="Ostatní",0,IF(D782="",0,1)))</f>
        <v>0</v>
      </c>
    </row>
    <row r="783" spans="1:14" s="221" customFormat="1" ht="16.5" customHeight="1" x14ac:dyDescent="0.2">
      <c r="A783" s="222"/>
      <c r="B783" s="223"/>
      <c r="C783" s="224"/>
      <c r="D783" s="230"/>
      <c r="E783" s="226"/>
      <c r="F783" s="227"/>
      <c r="G783" s="228"/>
      <c r="H783" s="229"/>
      <c r="I783" s="228"/>
      <c r="J783" s="229"/>
      <c r="K783" s="218">
        <f t="shared" si="33"/>
        <v>0</v>
      </c>
      <c r="L783" s="207"/>
      <c r="N783" s="230">
        <f t="shared" si="34"/>
        <v>0</v>
      </c>
    </row>
    <row r="784" spans="1:14" s="221" customFormat="1" ht="16.5" customHeight="1" x14ac:dyDescent="0.2">
      <c r="A784" s="222"/>
      <c r="B784" s="223"/>
      <c r="C784" s="224"/>
      <c r="D784" s="230"/>
      <c r="E784" s="226"/>
      <c r="F784" s="227"/>
      <c r="G784" s="228"/>
      <c r="H784" s="229"/>
      <c r="I784" s="228"/>
      <c r="J784" s="229"/>
      <c r="K784" s="218">
        <f t="shared" si="33"/>
        <v>0</v>
      </c>
      <c r="L784" s="207"/>
      <c r="N784" s="230">
        <f t="shared" si="34"/>
        <v>0</v>
      </c>
    </row>
    <row r="785" spans="1:14" s="221" customFormat="1" ht="16.5" customHeight="1" x14ac:dyDescent="0.2">
      <c r="A785" s="222"/>
      <c r="B785" s="223"/>
      <c r="C785" s="224"/>
      <c r="D785" s="230"/>
      <c r="E785" s="226"/>
      <c r="F785" s="227"/>
      <c r="G785" s="228"/>
      <c r="H785" s="229"/>
      <c r="I785" s="228"/>
      <c r="J785" s="229"/>
      <c r="K785" s="218">
        <f t="shared" si="33"/>
        <v>0</v>
      </c>
      <c r="L785" s="207"/>
      <c r="N785" s="230">
        <f t="shared" si="34"/>
        <v>0</v>
      </c>
    </row>
    <row r="786" spans="1:14" s="221" customFormat="1" ht="16.5" customHeight="1" x14ac:dyDescent="0.2">
      <c r="A786" s="222"/>
      <c r="B786" s="223"/>
      <c r="C786" s="224"/>
      <c r="D786" s="230"/>
      <c r="E786" s="226"/>
      <c r="F786" s="227"/>
      <c r="G786" s="228"/>
      <c r="H786" s="229"/>
      <c r="I786" s="228"/>
      <c r="J786" s="229"/>
      <c r="K786" s="218">
        <f t="shared" si="33"/>
        <v>0</v>
      </c>
      <c r="L786" s="207"/>
      <c r="N786" s="230">
        <f t="shared" si="34"/>
        <v>0</v>
      </c>
    </row>
    <row r="787" spans="1:14" s="221" customFormat="1" ht="16.5" customHeight="1" x14ac:dyDescent="0.2">
      <c r="A787" s="222"/>
      <c r="B787" s="223"/>
      <c r="C787" s="224"/>
      <c r="D787" s="230"/>
      <c r="E787" s="226"/>
      <c r="F787" s="227"/>
      <c r="G787" s="228"/>
      <c r="H787" s="229"/>
      <c r="I787" s="228"/>
      <c r="J787" s="229"/>
      <c r="K787" s="218">
        <f t="shared" si="33"/>
        <v>0</v>
      </c>
      <c r="L787" s="207"/>
      <c r="N787" s="230">
        <f t="shared" si="34"/>
        <v>0</v>
      </c>
    </row>
    <row r="788" spans="1:14" s="221" customFormat="1" ht="16.5" customHeight="1" x14ac:dyDescent="0.2">
      <c r="A788" s="222"/>
      <c r="B788" s="223"/>
      <c r="C788" s="224"/>
      <c r="D788" s="230"/>
      <c r="E788" s="226"/>
      <c r="F788" s="227"/>
      <c r="G788" s="228"/>
      <c r="H788" s="229"/>
      <c r="I788" s="228"/>
      <c r="J788" s="229"/>
      <c r="K788" s="218">
        <f t="shared" si="33"/>
        <v>0</v>
      </c>
      <c r="L788" s="207"/>
      <c r="N788" s="230">
        <f t="shared" si="34"/>
        <v>0</v>
      </c>
    </row>
    <row r="789" spans="1:14" s="221" customFormat="1" ht="16.5" customHeight="1" x14ac:dyDescent="0.2">
      <c r="A789" s="222"/>
      <c r="B789" s="223"/>
      <c r="C789" s="224"/>
      <c r="D789" s="230"/>
      <c r="E789" s="226"/>
      <c r="F789" s="227"/>
      <c r="G789" s="228"/>
      <c r="H789" s="229"/>
      <c r="I789" s="228"/>
      <c r="J789" s="229"/>
      <c r="K789" s="218">
        <f t="shared" si="33"/>
        <v>0</v>
      </c>
      <c r="L789" s="207"/>
      <c r="N789" s="230">
        <f t="shared" si="34"/>
        <v>0</v>
      </c>
    </row>
    <row r="790" spans="1:14" s="221" customFormat="1" ht="16.5" customHeight="1" x14ac:dyDescent="0.2">
      <c r="A790" s="222"/>
      <c r="B790" s="223"/>
      <c r="C790" s="224"/>
      <c r="D790" s="230"/>
      <c r="E790" s="226"/>
      <c r="F790" s="227"/>
      <c r="G790" s="228"/>
      <c r="H790" s="229"/>
      <c r="I790" s="228"/>
      <c r="J790" s="229"/>
      <c r="K790" s="218">
        <f t="shared" si="33"/>
        <v>0</v>
      </c>
      <c r="L790" s="207"/>
      <c r="N790" s="230">
        <f t="shared" si="34"/>
        <v>0</v>
      </c>
    </row>
    <row r="791" spans="1:14" s="221" customFormat="1" ht="16.5" customHeight="1" x14ac:dyDescent="0.2">
      <c r="A791" s="222"/>
      <c r="B791" s="223"/>
      <c r="C791" s="224"/>
      <c r="D791" s="230"/>
      <c r="E791" s="226"/>
      <c r="F791" s="227"/>
      <c r="G791" s="228"/>
      <c r="H791" s="229"/>
      <c r="I791" s="228"/>
      <c r="J791" s="229"/>
      <c r="K791" s="218">
        <f t="shared" si="33"/>
        <v>0</v>
      </c>
      <c r="L791" s="207"/>
      <c r="N791" s="230">
        <f t="shared" si="34"/>
        <v>0</v>
      </c>
    </row>
    <row r="792" spans="1:14" s="221" customFormat="1" ht="16.5" customHeight="1" x14ac:dyDescent="0.2">
      <c r="A792" s="222"/>
      <c r="B792" s="223"/>
      <c r="C792" s="224"/>
      <c r="D792" s="230"/>
      <c r="E792" s="226"/>
      <c r="F792" s="227"/>
      <c r="G792" s="228"/>
      <c r="H792" s="229"/>
      <c r="I792" s="228"/>
      <c r="J792" s="229"/>
      <c r="K792" s="218">
        <f t="shared" si="33"/>
        <v>0</v>
      </c>
      <c r="L792" s="207"/>
      <c r="N792" s="230">
        <f t="shared" si="34"/>
        <v>0</v>
      </c>
    </row>
    <row r="793" spans="1:14" s="221" customFormat="1" ht="16.5" customHeight="1" x14ac:dyDescent="0.2">
      <c r="A793" s="222"/>
      <c r="B793" s="223"/>
      <c r="C793" s="224"/>
      <c r="D793" s="230"/>
      <c r="E793" s="226"/>
      <c r="F793" s="227"/>
      <c r="G793" s="228"/>
      <c r="H793" s="229"/>
      <c r="I793" s="228"/>
      <c r="J793" s="229"/>
      <c r="K793" s="218">
        <f t="shared" si="33"/>
        <v>0</v>
      </c>
      <c r="L793" s="207"/>
      <c r="N793" s="230">
        <f t="shared" si="34"/>
        <v>0</v>
      </c>
    </row>
    <row r="794" spans="1:14" s="221" customFormat="1" ht="16.5" customHeight="1" x14ac:dyDescent="0.2">
      <c r="A794" s="222"/>
      <c r="B794" s="223"/>
      <c r="C794" s="224"/>
      <c r="D794" s="230"/>
      <c r="E794" s="226"/>
      <c r="F794" s="227"/>
      <c r="G794" s="228"/>
      <c r="H794" s="229"/>
      <c r="I794" s="228"/>
      <c r="J794" s="229"/>
      <c r="K794" s="218">
        <f t="shared" si="33"/>
        <v>0</v>
      </c>
      <c r="L794" s="207"/>
      <c r="N794" s="230">
        <f t="shared" si="34"/>
        <v>0</v>
      </c>
    </row>
    <row r="795" spans="1:14" s="221" customFormat="1" ht="16.5" customHeight="1" x14ac:dyDescent="0.2">
      <c r="A795" s="222"/>
      <c r="B795" s="223"/>
      <c r="C795" s="224"/>
      <c r="D795" s="230"/>
      <c r="E795" s="226"/>
      <c r="F795" s="227"/>
      <c r="G795" s="228"/>
      <c r="H795" s="229"/>
      <c r="I795" s="228"/>
      <c r="J795" s="229"/>
      <c r="K795" s="218">
        <f t="shared" si="33"/>
        <v>0</v>
      </c>
      <c r="L795" s="207"/>
      <c r="N795" s="230">
        <f t="shared" si="34"/>
        <v>0</v>
      </c>
    </row>
    <row r="796" spans="1:14" s="221" customFormat="1" ht="16.5" customHeight="1" x14ac:dyDescent="0.2">
      <c r="A796" s="222"/>
      <c r="B796" s="223"/>
      <c r="C796" s="224"/>
      <c r="D796" s="230"/>
      <c r="E796" s="226"/>
      <c r="F796" s="227"/>
      <c r="G796" s="228"/>
      <c r="H796" s="229"/>
      <c r="I796" s="228"/>
      <c r="J796" s="229"/>
      <c r="K796" s="218">
        <f t="shared" si="33"/>
        <v>0</v>
      </c>
      <c r="L796" s="207"/>
      <c r="N796" s="230">
        <f t="shared" si="34"/>
        <v>0</v>
      </c>
    </row>
    <row r="797" spans="1:14" s="221" customFormat="1" ht="16.5" customHeight="1" x14ac:dyDescent="0.2">
      <c r="A797" s="222"/>
      <c r="B797" s="223"/>
      <c r="C797" s="224"/>
      <c r="D797" s="230"/>
      <c r="E797" s="226"/>
      <c r="F797" s="227"/>
      <c r="G797" s="228"/>
      <c r="H797" s="229"/>
      <c r="I797" s="228"/>
      <c r="J797" s="229"/>
      <c r="K797" s="218">
        <f t="shared" si="33"/>
        <v>0</v>
      </c>
      <c r="L797" s="207"/>
      <c r="N797" s="230">
        <f t="shared" si="34"/>
        <v>0</v>
      </c>
    </row>
    <row r="798" spans="1:14" s="221" customFormat="1" ht="16.5" customHeight="1" x14ac:dyDescent="0.2">
      <c r="A798" s="222"/>
      <c r="B798" s="223"/>
      <c r="C798" s="224"/>
      <c r="D798" s="230"/>
      <c r="E798" s="226"/>
      <c r="F798" s="227"/>
      <c r="G798" s="228"/>
      <c r="H798" s="229"/>
      <c r="I798" s="228"/>
      <c r="J798" s="229"/>
      <c r="K798" s="218">
        <f t="shared" si="33"/>
        <v>0</v>
      </c>
      <c r="L798" s="207"/>
      <c r="N798" s="230">
        <f t="shared" si="34"/>
        <v>0</v>
      </c>
    </row>
    <row r="799" spans="1:14" s="221" customFormat="1" ht="16.5" customHeight="1" x14ac:dyDescent="0.2">
      <c r="A799" s="222"/>
      <c r="B799" s="223"/>
      <c r="C799" s="224"/>
      <c r="D799" s="230"/>
      <c r="E799" s="226"/>
      <c r="F799" s="227"/>
      <c r="G799" s="228"/>
      <c r="H799" s="229"/>
      <c r="I799" s="228"/>
      <c r="J799" s="229"/>
      <c r="K799" s="218">
        <f t="shared" si="33"/>
        <v>0</v>
      </c>
      <c r="L799" s="207"/>
      <c r="N799" s="230">
        <f t="shared" si="34"/>
        <v>0</v>
      </c>
    </row>
    <row r="800" spans="1:14" s="221" customFormat="1" ht="16.5" customHeight="1" x14ac:dyDescent="0.2">
      <c r="A800" s="222"/>
      <c r="B800" s="223"/>
      <c r="C800" s="224"/>
      <c r="D800" s="230"/>
      <c r="E800" s="226"/>
      <c r="F800" s="227"/>
      <c r="G800" s="228"/>
      <c r="H800" s="229"/>
      <c r="I800" s="228"/>
      <c r="J800" s="229"/>
      <c r="K800" s="218">
        <f t="shared" si="33"/>
        <v>0</v>
      </c>
      <c r="L800" s="207"/>
      <c r="N800" s="230">
        <f t="shared" si="34"/>
        <v>0</v>
      </c>
    </row>
    <row r="801" spans="1:14" s="221" customFormat="1" ht="16.5" customHeight="1" x14ac:dyDescent="0.2">
      <c r="A801" s="222"/>
      <c r="B801" s="223"/>
      <c r="C801" s="224"/>
      <c r="D801" s="230"/>
      <c r="E801" s="226"/>
      <c r="F801" s="227"/>
      <c r="G801" s="228"/>
      <c r="H801" s="229"/>
      <c r="I801" s="228"/>
      <c r="J801" s="229"/>
      <c r="K801" s="218">
        <f t="shared" si="33"/>
        <v>0</v>
      </c>
      <c r="L801" s="207"/>
      <c r="N801" s="230">
        <f t="shared" si="34"/>
        <v>0</v>
      </c>
    </row>
    <row r="802" spans="1:14" s="221" customFormat="1" ht="16.5" customHeight="1" x14ac:dyDescent="0.2">
      <c r="A802" s="222"/>
      <c r="B802" s="223"/>
      <c r="C802" s="224"/>
      <c r="D802" s="230"/>
      <c r="E802" s="226"/>
      <c r="F802" s="227"/>
      <c r="G802" s="228"/>
      <c r="H802" s="229"/>
      <c r="I802" s="228"/>
      <c r="J802" s="229"/>
      <c r="K802" s="218">
        <f t="shared" si="33"/>
        <v>0</v>
      </c>
      <c r="L802" s="207"/>
      <c r="N802" s="230">
        <f t="shared" si="34"/>
        <v>0</v>
      </c>
    </row>
    <row r="803" spans="1:14" s="221" customFormat="1" ht="16.5" customHeight="1" x14ac:dyDescent="0.2">
      <c r="A803" s="222"/>
      <c r="B803" s="223"/>
      <c r="C803" s="224"/>
      <c r="D803" s="230"/>
      <c r="E803" s="226"/>
      <c r="F803" s="227"/>
      <c r="G803" s="228"/>
      <c r="H803" s="229"/>
      <c r="I803" s="228"/>
      <c r="J803" s="229"/>
      <c r="K803" s="218">
        <f t="shared" si="33"/>
        <v>0</v>
      </c>
      <c r="L803" s="207"/>
      <c r="N803" s="230">
        <f t="shared" si="34"/>
        <v>0</v>
      </c>
    </row>
    <row r="804" spans="1:14" s="221" customFormat="1" ht="16.5" customHeight="1" x14ac:dyDescent="0.2">
      <c r="A804" s="222"/>
      <c r="B804" s="223"/>
      <c r="C804" s="224"/>
      <c r="D804" s="230"/>
      <c r="E804" s="226"/>
      <c r="F804" s="227"/>
      <c r="G804" s="228"/>
      <c r="H804" s="229"/>
      <c r="I804" s="228"/>
      <c r="J804" s="229"/>
      <c r="K804" s="218">
        <f t="shared" si="33"/>
        <v>0</v>
      </c>
      <c r="L804" s="207"/>
      <c r="N804" s="230">
        <f t="shared" si="34"/>
        <v>0</v>
      </c>
    </row>
    <row r="805" spans="1:14" s="221" customFormat="1" ht="16.5" customHeight="1" x14ac:dyDescent="0.2">
      <c r="A805" s="222"/>
      <c r="B805" s="223"/>
      <c r="C805" s="224"/>
      <c r="D805" s="230"/>
      <c r="E805" s="226"/>
      <c r="F805" s="227"/>
      <c r="G805" s="228"/>
      <c r="H805" s="229"/>
      <c r="I805" s="228"/>
      <c r="J805" s="229"/>
      <c r="K805" s="218">
        <f t="shared" si="33"/>
        <v>0</v>
      </c>
      <c r="L805" s="207"/>
      <c r="N805" s="230">
        <f t="shared" si="34"/>
        <v>0</v>
      </c>
    </row>
    <row r="806" spans="1:14" s="221" customFormat="1" ht="16.5" customHeight="1" x14ac:dyDescent="0.2">
      <c r="A806" s="222"/>
      <c r="B806" s="223"/>
      <c r="C806" s="224"/>
      <c r="D806" s="230"/>
      <c r="E806" s="226"/>
      <c r="F806" s="227"/>
      <c r="G806" s="228"/>
      <c r="H806" s="229"/>
      <c r="I806" s="228"/>
      <c r="J806" s="229"/>
      <c r="K806" s="218">
        <f t="shared" si="33"/>
        <v>0</v>
      </c>
      <c r="L806" s="207"/>
      <c r="N806" s="230">
        <f t="shared" si="34"/>
        <v>0</v>
      </c>
    </row>
    <row r="807" spans="1:14" s="221" customFormat="1" ht="16.5" customHeight="1" x14ac:dyDescent="0.2">
      <c r="A807" s="222"/>
      <c r="B807" s="223"/>
      <c r="C807" s="224"/>
      <c r="D807" s="230"/>
      <c r="E807" s="226"/>
      <c r="F807" s="227"/>
      <c r="G807" s="228"/>
      <c r="H807" s="229"/>
      <c r="I807" s="228"/>
      <c r="J807" s="229"/>
      <c r="K807" s="218">
        <f t="shared" si="33"/>
        <v>0</v>
      </c>
      <c r="L807" s="207"/>
      <c r="N807" s="230">
        <f t="shared" si="34"/>
        <v>0</v>
      </c>
    </row>
    <row r="808" spans="1:14" s="221" customFormat="1" ht="16.5" customHeight="1" x14ac:dyDescent="0.2">
      <c r="A808" s="222"/>
      <c r="B808" s="223"/>
      <c r="C808" s="224"/>
      <c r="D808" s="230"/>
      <c r="E808" s="226"/>
      <c r="F808" s="227"/>
      <c r="G808" s="228"/>
      <c r="H808" s="229"/>
      <c r="I808" s="228"/>
      <c r="J808" s="229"/>
      <c r="K808" s="218">
        <f t="shared" si="33"/>
        <v>0</v>
      </c>
      <c r="L808" s="207"/>
      <c r="N808" s="230">
        <f t="shared" si="34"/>
        <v>0</v>
      </c>
    </row>
    <row r="809" spans="1:14" s="221" customFormat="1" ht="16.5" customHeight="1" x14ac:dyDescent="0.2">
      <c r="A809" s="222"/>
      <c r="B809" s="223"/>
      <c r="C809" s="224"/>
      <c r="D809" s="230"/>
      <c r="E809" s="226"/>
      <c r="F809" s="227"/>
      <c r="G809" s="228"/>
      <c r="H809" s="229"/>
      <c r="I809" s="228"/>
      <c r="J809" s="229"/>
      <c r="K809" s="218">
        <f t="shared" si="33"/>
        <v>0</v>
      </c>
      <c r="L809" s="207"/>
      <c r="N809" s="230">
        <f t="shared" si="34"/>
        <v>0</v>
      </c>
    </row>
    <row r="810" spans="1:14" s="221" customFormat="1" ht="16.5" customHeight="1" x14ac:dyDescent="0.2">
      <c r="A810" s="222"/>
      <c r="B810" s="223"/>
      <c r="C810" s="224"/>
      <c r="D810" s="230"/>
      <c r="E810" s="226"/>
      <c r="F810" s="227"/>
      <c r="G810" s="228"/>
      <c r="H810" s="229"/>
      <c r="I810" s="228"/>
      <c r="J810" s="229"/>
      <c r="K810" s="218">
        <f t="shared" si="33"/>
        <v>0</v>
      </c>
      <c r="L810" s="207"/>
      <c r="N810" s="230">
        <f t="shared" si="34"/>
        <v>0</v>
      </c>
    </row>
    <row r="811" spans="1:14" s="221" customFormat="1" ht="16.5" customHeight="1" x14ac:dyDescent="0.2">
      <c r="A811" s="222"/>
      <c r="B811" s="223"/>
      <c r="C811" s="224"/>
      <c r="D811" s="230"/>
      <c r="E811" s="226"/>
      <c r="F811" s="227"/>
      <c r="G811" s="228"/>
      <c r="H811" s="229"/>
      <c r="I811" s="228"/>
      <c r="J811" s="229"/>
      <c r="K811" s="218">
        <f t="shared" si="33"/>
        <v>0</v>
      </c>
      <c r="L811" s="207"/>
      <c r="N811" s="230">
        <f t="shared" si="34"/>
        <v>0</v>
      </c>
    </row>
    <row r="812" spans="1:14" s="221" customFormat="1" ht="16.5" customHeight="1" x14ac:dyDescent="0.2">
      <c r="A812" s="222"/>
      <c r="B812" s="223"/>
      <c r="C812" s="224"/>
      <c r="D812" s="230"/>
      <c r="E812" s="226"/>
      <c r="F812" s="227"/>
      <c r="G812" s="228"/>
      <c r="H812" s="229"/>
      <c r="I812" s="228"/>
      <c r="J812" s="229"/>
      <c r="K812" s="218">
        <f t="shared" si="33"/>
        <v>0</v>
      </c>
      <c r="L812" s="207"/>
      <c r="N812" s="230">
        <f t="shared" si="34"/>
        <v>0</v>
      </c>
    </row>
    <row r="813" spans="1:14" s="221" customFormat="1" ht="16.5" customHeight="1" x14ac:dyDescent="0.2">
      <c r="A813" s="222"/>
      <c r="B813" s="223"/>
      <c r="C813" s="224"/>
      <c r="D813" s="230"/>
      <c r="E813" s="226"/>
      <c r="F813" s="227"/>
      <c r="G813" s="228"/>
      <c r="H813" s="229"/>
      <c r="I813" s="228"/>
      <c r="J813" s="229"/>
      <c r="K813" s="218">
        <f t="shared" si="33"/>
        <v>0</v>
      </c>
      <c r="L813" s="207"/>
      <c r="N813" s="230">
        <f t="shared" si="34"/>
        <v>0</v>
      </c>
    </row>
    <row r="814" spans="1:14" s="221" customFormat="1" ht="16.5" customHeight="1" x14ac:dyDescent="0.2">
      <c r="A814" s="222"/>
      <c r="B814" s="223"/>
      <c r="C814" s="224"/>
      <c r="D814" s="230"/>
      <c r="E814" s="226"/>
      <c r="F814" s="227"/>
      <c r="G814" s="228"/>
      <c r="H814" s="229"/>
      <c r="I814" s="228"/>
      <c r="J814" s="229"/>
      <c r="K814" s="218">
        <f t="shared" si="33"/>
        <v>0</v>
      </c>
      <c r="L814" s="207"/>
      <c r="N814" s="230">
        <f t="shared" si="34"/>
        <v>0</v>
      </c>
    </row>
    <row r="815" spans="1:14" s="221" customFormat="1" ht="16.5" customHeight="1" x14ac:dyDescent="0.2">
      <c r="A815" s="222"/>
      <c r="B815" s="223"/>
      <c r="C815" s="224"/>
      <c r="D815" s="230"/>
      <c r="E815" s="226"/>
      <c r="F815" s="227"/>
      <c r="G815" s="228"/>
      <c r="H815" s="229"/>
      <c r="I815" s="228"/>
      <c r="J815" s="229"/>
      <c r="K815" s="218">
        <f t="shared" si="33"/>
        <v>0</v>
      </c>
      <c r="L815" s="207"/>
      <c r="N815" s="230">
        <f t="shared" si="34"/>
        <v>0</v>
      </c>
    </row>
    <row r="816" spans="1:14" s="221" customFormat="1" ht="16.5" customHeight="1" x14ac:dyDescent="0.2">
      <c r="A816" s="222"/>
      <c r="B816" s="223"/>
      <c r="C816" s="224"/>
      <c r="D816" s="230"/>
      <c r="E816" s="226"/>
      <c r="F816" s="227"/>
      <c r="G816" s="228"/>
      <c r="H816" s="229"/>
      <c r="I816" s="228"/>
      <c r="J816" s="229"/>
      <c r="K816" s="218">
        <f t="shared" si="33"/>
        <v>0</v>
      </c>
      <c r="L816" s="207"/>
      <c r="N816" s="230">
        <f t="shared" si="34"/>
        <v>0</v>
      </c>
    </row>
    <row r="817" spans="1:14" s="221" customFormat="1" ht="16.5" customHeight="1" x14ac:dyDescent="0.2">
      <c r="A817" s="222"/>
      <c r="B817" s="223"/>
      <c r="C817" s="224"/>
      <c r="D817" s="230"/>
      <c r="E817" s="226"/>
      <c r="F817" s="227"/>
      <c r="G817" s="228"/>
      <c r="H817" s="229"/>
      <c r="I817" s="228"/>
      <c r="J817" s="229"/>
      <c r="K817" s="218">
        <f t="shared" si="33"/>
        <v>0</v>
      </c>
      <c r="L817" s="207"/>
      <c r="N817" s="230">
        <f t="shared" si="34"/>
        <v>0</v>
      </c>
    </row>
    <row r="818" spans="1:14" s="221" customFormat="1" ht="16.5" customHeight="1" x14ac:dyDescent="0.2">
      <c r="A818" s="222"/>
      <c r="B818" s="223"/>
      <c r="C818" s="224"/>
      <c r="D818" s="230"/>
      <c r="E818" s="226"/>
      <c r="F818" s="227"/>
      <c r="G818" s="228"/>
      <c r="H818" s="229"/>
      <c r="I818" s="228"/>
      <c r="J818" s="229"/>
      <c r="K818" s="218">
        <f t="shared" si="33"/>
        <v>0</v>
      </c>
      <c r="L818" s="207"/>
      <c r="N818" s="230">
        <f t="shared" si="34"/>
        <v>0</v>
      </c>
    </row>
    <row r="819" spans="1:14" s="221" customFormat="1" ht="16.5" customHeight="1" x14ac:dyDescent="0.2">
      <c r="A819" s="222"/>
      <c r="B819" s="223"/>
      <c r="C819" s="224"/>
      <c r="D819" s="230"/>
      <c r="E819" s="226"/>
      <c r="F819" s="227"/>
      <c r="G819" s="228"/>
      <c r="H819" s="229"/>
      <c r="I819" s="228"/>
      <c r="J819" s="229"/>
      <c r="K819" s="218">
        <f t="shared" si="33"/>
        <v>0</v>
      </c>
      <c r="L819" s="207"/>
      <c r="N819" s="230">
        <f t="shared" si="34"/>
        <v>0</v>
      </c>
    </row>
    <row r="820" spans="1:14" s="221" customFormat="1" ht="16.5" customHeight="1" x14ac:dyDescent="0.2">
      <c r="A820" s="222"/>
      <c r="B820" s="223"/>
      <c r="C820" s="224"/>
      <c r="D820" s="230"/>
      <c r="E820" s="226"/>
      <c r="F820" s="227"/>
      <c r="G820" s="228"/>
      <c r="H820" s="229"/>
      <c r="I820" s="228"/>
      <c r="J820" s="229"/>
      <c r="K820" s="218">
        <f t="shared" si="33"/>
        <v>0</v>
      </c>
      <c r="L820" s="207"/>
      <c r="N820" s="230">
        <f t="shared" si="34"/>
        <v>0</v>
      </c>
    </row>
    <row r="821" spans="1:14" s="221" customFormat="1" ht="16.5" customHeight="1" x14ac:dyDescent="0.2">
      <c r="A821" s="222"/>
      <c r="B821" s="223"/>
      <c r="C821" s="224"/>
      <c r="D821" s="230"/>
      <c r="E821" s="226"/>
      <c r="F821" s="227"/>
      <c r="G821" s="228"/>
      <c r="H821" s="229"/>
      <c r="I821" s="228"/>
      <c r="J821" s="229"/>
      <c r="K821" s="218">
        <f t="shared" si="33"/>
        <v>0</v>
      </c>
      <c r="L821" s="207"/>
      <c r="N821" s="230">
        <f t="shared" si="34"/>
        <v>0</v>
      </c>
    </row>
    <row r="822" spans="1:14" s="221" customFormat="1" ht="16.5" customHeight="1" x14ac:dyDescent="0.2">
      <c r="A822" s="222"/>
      <c r="B822" s="223"/>
      <c r="C822" s="224"/>
      <c r="D822" s="230"/>
      <c r="E822" s="226"/>
      <c r="F822" s="227"/>
      <c r="G822" s="228"/>
      <c r="H822" s="229"/>
      <c r="I822" s="228"/>
      <c r="J822" s="229"/>
      <c r="K822" s="218">
        <f t="shared" si="33"/>
        <v>0</v>
      </c>
      <c r="L822" s="207"/>
      <c r="N822" s="230">
        <f t="shared" si="34"/>
        <v>0</v>
      </c>
    </row>
    <row r="823" spans="1:14" s="221" customFormat="1" ht="16.5" customHeight="1" x14ac:dyDescent="0.2">
      <c r="A823" s="222"/>
      <c r="B823" s="223"/>
      <c r="C823" s="224"/>
      <c r="D823" s="230"/>
      <c r="E823" s="226"/>
      <c r="F823" s="227"/>
      <c r="G823" s="228"/>
      <c r="H823" s="229"/>
      <c r="I823" s="228"/>
      <c r="J823" s="229"/>
      <c r="K823" s="218">
        <f t="shared" si="33"/>
        <v>0</v>
      </c>
      <c r="L823" s="207"/>
      <c r="N823" s="230">
        <f t="shared" si="34"/>
        <v>0</v>
      </c>
    </row>
    <row r="824" spans="1:14" s="221" customFormat="1" ht="16.5" customHeight="1" x14ac:dyDescent="0.2">
      <c r="A824" s="222"/>
      <c r="B824" s="223"/>
      <c r="C824" s="224"/>
      <c r="D824" s="230"/>
      <c r="E824" s="226"/>
      <c r="F824" s="227"/>
      <c r="G824" s="228"/>
      <c r="H824" s="229"/>
      <c r="I824" s="228"/>
      <c r="J824" s="229"/>
      <c r="K824" s="218">
        <f t="shared" si="33"/>
        <v>0</v>
      </c>
      <c r="L824" s="207"/>
      <c r="N824" s="230">
        <f t="shared" si="34"/>
        <v>0</v>
      </c>
    </row>
    <row r="825" spans="1:14" s="221" customFormat="1" ht="16.5" customHeight="1" x14ac:dyDescent="0.2">
      <c r="A825" s="222"/>
      <c r="B825" s="223"/>
      <c r="C825" s="224"/>
      <c r="D825" s="230"/>
      <c r="E825" s="226"/>
      <c r="F825" s="227"/>
      <c r="G825" s="228"/>
      <c r="H825" s="229"/>
      <c r="I825" s="228"/>
      <c r="J825" s="229"/>
      <c r="K825" s="218">
        <f t="shared" si="33"/>
        <v>0</v>
      </c>
      <c r="L825" s="207"/>
      <c r="N825" s="230">
        <f t="shared" si="34"/>
        <v>0</v>
      </c>
    </row>
    <row r="826" spans="1:14" s="221" customFormat="1" ht="16.5" customHeight="1" x14ac:dyDescent="0.2">
      <c r="A826" s="222"/>
      <c r="B826" s="223"/>
      <c r="C826" s="224"/>
      <c r="D826" s="230"/>
      <c r="E826" s="226"/>
      <c r="F826" s="227"/>
      <c r="G826" s="228"/>
      <c r="H826" s="229"/>
      <c r="I826" s="228"/>
      <c r="J826" s="229"/>
      <c r="K826" s="218">
        <f t="shared" si="33"/>
        <v>0</v>
      </c>
      <c r="L826" s="207"/>
      <c r="N826" s="230">
        <f t="shared" si="34"/>
        <v>0</v>
      </c>
    </row>
    <row r="827" spans="1:14" s="221" customFormat="1" ht="16.5" customHeight="1" x14ac:dyDescent="0.2">
      <c r="A827" s="222"/>
      <c r="B827" s="223"/>
      <c r="C827" s="224"/>
      <c r="D827" s="230"/>
      <c r="E827" s="226"/>
      <c r="F827" s="227"/>
      <c r="G827" s="228"/>
      <c r="H827" s="229"/>
      <c r="I827" s="228"/>
      <c r="J827" s="229"/>
      <c r="K827" s="218">
        <f t="shared" si="33"/>
        <v>0</v>
      </c>
      <c r="L827" s="207"/>
      <c r="N827" s="230">
        <f t="shared" si="34"/>
        <v>0</v>
      </c>
    </row>
    <row r="828" spans="1:14" s="221" customFormat="1" ht="16.5" customHeight="1" x14ac:dyDescent="0.2">
      <c r="A828" s="222"/>
      <c r="B828" s="223"/>
      <c r="C828" s="224"/>
      <c r="D828" s="230"/>
      <c r="E828" s="226"/>
      <c r="F828" s="227"/>
      <c r="G828" s="228"/>
      <c r="H828" s="229"/>
      <c r="I828" s="228"/>
      <c r="J828" s="229"/>
      <c r="K828" s="218">
        <f t="shared" si="33"/>
        <v>0</v>
      </c>
      <c r="L828" s="207"/>
      <c r="N828" s="230">
        <f t="shared" si="34"/>
        <v>0</v>
      </c>
    </row>
    <row r="829" spans="1:14" s="221" customFormat="1" ht="16.5" customHeight="1" x14ac:dyDescent="0.2">
      <c r="A829" s="222"/>
      <c r="B829" s="223"/>
      <c r="C829" s="224"/>
      <c r="D829" s="230"/>
      <c r="E829" s="226"/>
      <c r="F829" s="227"/>
      <c r="G829" s="228"/>
      <c r="H829" s="229"/>
      <c r="I829" s="228"/>
      <c r="J829" s="229"/>
      <c r="K829" s="218">
        <f t="shared" si="33"/>
        <v>0</v>
      </c>
      <c r="L829" s="207"/>
      <c r="N829" s="230">
        <f t="shared" si="34"/>
        <v>0</v>
      </c>
    </row>
    <row r="830" spans="1:14" s="221" customFormat="1" ht="16.5" customHeight="1" x14ac:dyDescent="0.2">
      <c r="A830" s="222"/>
      <c r="B830" s="223"/>
      <c r="C830" s="224"/>
      <c r="D830" s="230"/>
      <c r="E830" s="226"/>
      <c r="F830" s="227"/>
      <c r="G830" s="228"/>
      <c r="H830" s="229"/>
      <c r="I830" s="228"/>
      <c r="J830" s="229"/>
      <c r="K830" s="218">
        <f t="shared" si="33"/>
        <v>0</v>
      </c>
      <c r="L830" s="207"/>
      <c r="N830" s="230">
        <f t="shared" si="34"/>
        <v>0</v>
      </c>
    </row>
    <row r="831" spans="1:14" s="221" customFormat="1" ht="16.5" customHeight="1" x14ac:dyDescent="0.2">
      <c r="A831" s="222"/>
      <c r="B831" s="223"/>
      <c r="C831" s="224"/>
      <c r="D831" s="230"/>
      <c r="E831" s="226"/>
      <c r="F831" s="227"/>
      <c r="G831" s="228"/>
      <c r="H831" s="229"/>
      <c r="I831" s="228"/>
      <c r="J831" s="229"/>
      <c r="K831" s="218">
        <f t="shared" si="33"/>
        <v>0</v>
      </c>
      <c r="L831" s="207"/>
      <c r="N831" s="230">
        <f t="shared" si="34"/>
        <v>0</v>
      </c>
    </row>
    <row r="832" spans="1:14" s="221" customFormat="1" ht="16.5" customHeight="1" x14ac:dyDescent="0.2">
      <c r="A832" s="222"/>
      <c r="B832" s="223"/>
      <c r="C832" s="224"/>
      <c r="D832" s="230"/>
      <c r="E832" s="226"/>
      <c r="F832" s="227"/>
      <c r="G832" s="228"/>
      <c r="H832" s="229"/>
      <c r="I832" s="228"/>
      <c r="J832" s="229"/>
      <c r="K832" s="218">
        <f t="shared" si="33"/>
        <v>0</v>
      </c>
      <c r="L832" s="207"/>
      <c r="N832" s="230">
        <f t="shared" si="34"/>
        <v>0</v>
      </c>
    </row>
    <row r="833" spans="1:14" s="221" customFormat="1" ht="16.5" customHeight="1" x14ac:dyDescent="0.2">
      <c r="A833" s="222"/>
      <c r="B833" s="223"/>
      <c r="C833" s="224"/>
      <c r="D833" s="230"/>
      <c r="E833" s="226"/>
      <c r="F833" s="227"/>
      <c r="G833" s="228"/>
      <c r="H833" s="229"/>
      <c r="I833" s="228"/>
      <c r="J833" s="229"/>
      <c r="K833" s="218">
        <f t="shared" si="33"/>
        <v>0</v>
      </c>
      <c r="L833" s="207"/>
      <c r="N833" s="230">
        <f t="shared" si="34"/>
        <v>0</v>
      </c>
    </row>
    <row r="834" spans="1:14" s="221" customFormat="1" ht="16.5" customHeight="1" x14ac:dyDescent="0.2">
      <c r="A834" s="222"/>
      <c r="B834" s="223"/>
      <c r="C834" s="224"/>
      <c r="D834" s="230"/>
      <c r="E834" s="226"/>
      <c r="F834" s="227"/>
      <c r="G834" s="228"/>
      <c r="H834" s="229"/>
      <c r="I834" s="228"/>
      <c r="J834" s="229"/>
      <c r="K834" s="218">
        <f t="shared" si="33"/>
        <v>0</v>
      </c>
      <c r="L834" s="207"/>
      <c r="N834" s="230">
        <f t="shared" si="34"/>
        <v>0</v>
      </c>
    </row>
    <row r="835" spans="1:14" s="221" customFormat="1" ht="16.5" customHeight="1" x14ac:dyDescent="0.2">
      <c r="A835" s="222"/>
      <c r="B835" s="223"/>
      <c r="C835" s="224"/>
      <c r="D835" s="230"/>
      <c r="E835" s="226"/>
      <c r="F835" s="227"/>
      <c r="G835" s="228"/>
      <c r="H835" s="229"/>
      <c r="I835" s="228"/>
      <c r="J835" s="229"/>
      <c r="K835" s="218">
        <f t="shared" si="33"/>
        <v>0</v>
      </c>
      <c r="L835" s="207"/>
      <c r="N835" s="230">
        <f t="shared" si="34"/>
        <v>0</v>
      </c>
    </row>
    <row r="836" spans="1:14" s="221" customFormat="1" ht="16.5" customHeight="1" x14ac:dyDescent="0.2">
      <c r="A836" s="222"/>
      <c r="B836" s="223"/>
      <c r="C836" s="224"/>
      <c r="D836" s="230"/>
      <c r="E836" s="226"/>
      <c r="F836" s="227"/>
      <c r="G836" s="228"/>
      <c r="H836" s="229"/>
      <c r="I836" s="228"/>
      <c r="J836" s="229"/>
      <c r="K836" s="218">
        <f t="shared" si="33"/>
        <v>0</v>
      </c>
      <c r="L836" s="207"/>
      <c r="N836" s="230">
        <f t="shared" si="34"/>
        <v>0</v>
      </c>
    </row>
    <row r="837" spans="1:14" s="221" customFormat="1" ht="16.5" customHeight="1" x14ac:dyDescent="0.2">
      <c r="A837" s="222"/>
      <c r="B837" s="223"/>
      <c r="C837" s="224"/>
      <c r="D837" s="230"/>
      <c r="E837" s="226"/>
      <c r="F837" s="227"/>
      <c r="G837" s="228"/>
      <c r="H837" s="229"/>
      <c r="I837" s="228"/>
      <c r="J837" s="229"/>
      <c r="K837" s="218">
        <f t="shared" si="33"/>
        <v>0</v>
      </c>
      <c r="L837" s="207"/>
      <c r="N837" s="230">
        <f t="shared" si="34"/>
        <v>0</v>
      </c>
    </row>
    <row r="838" spans="1:14" s="221" customFormat="1" ht="16.5" customHeight="1" x14ac:dyDescent="0.2">
      <c r="A838" s="222"/>
      <c r="B838" s="223"/>
      <c r="C838" s="224"/>
      <c r="D838" s="230"/>
      <c r="E838" s="226"/>
      <c r="F838" s="227"/>
      <c r="G838" s="228"/>
      <c r="H838" s="229"/>
      <c r="I838" s="228"/>
      <c r="J838" s="229"/>
      <c r="K838" s="218">
        <f t="shared" si="33"/>
        <v>0</v>
      </c>
      <c r="L838" s="207"/>
      <c r="N838" s="230">
        <f t="shared" si="34"/>
        <v>0</v>
      </c>
    </row>
    <row r="839" spans="1:14" s="221" customFormat="1" ht="16.5" customHeight="1" x14ac:dyDescent="0.2">
      <c r="A839" s="222"/>
      <c r="B839" s="223"/>
      <c r="C839" s="224"/>
      <c r="D839" s="230"/>
      <c r="E839" s="226"/>
      <c r="F839" s="227"/>
      <c r="G839" s="228"/>
      <c r="H839" s="229"/>
      <c r="I839" s="228"/>
      <c r="J839" s="229"/>
      <c r="K839" s="218">
        <f t="shared" si="33"/>
        <v>0</v>
      </c>
      <c r="L839" s="207"/>
      <c r="N839" s="230">
        <f t="shared" si="34"/>
        <v>0</v>
      </c>
    </row>
    <row r="840" spans="1:14" s="221" customFormat="1" ht="16.5" customHeight="1" x14ac:dyDescent="0.2">
      <c r="A840" s="222"/>
      <c r="B840" s="223"/>
      <c r="C840" s="224"/>
      <c r="D840" s="230"/>
      <c r="E840" s="226"/>
      <c r="F840" s="227"/>
      <c r="G840" s="228"/>
      <c r="H840" s="229"/>
      <c r="I840" s="228"/>
      <c r="J840" s="229"/>
      <c r="K840" s="218">
        <f t="shared" si="33"/>
        <v>0</v>
      </c>
      <c r="L840" s="207"/>
      <c r="N840" s="230">
        <f t="shared" si="34"/>
        <v>0</v>
      </c>
    </row>
    <row r="841" spans="1:14" s="221" customFormat="1" ht="16.5" customHeight="1" x14ac:dyDescent="0.2">
      <c r="A841" s="222"/>
      <c r="B841" s="223"/>
      <c r="C841" s="224"/>
      <c r="D841" s="230"/>
      <c r="E841" s="226"/>
      <c r="F841" s="227"/>
      <c r="G841" s="228"/>
      <c r="H841" s="229"/>
      <c r="I841" s="228"/>
      <c r="J841" s="229"/>
      <c r="K841" s="218">
        <f t="shared" si="33"/>
        <v>0</v>
      </c>
      <c r="L841" s="207"/>
      <c r="N841" s="230">
        <f t="shared" si="34"/>
        <v>0</v>
      </c>
    </row>
    <row r="842" spans="1:14" s="221" customFormat="1" ht="16.5" customHeight="1" x14ac:dyDescent="0.2">
      <c r="A842" s="222"/>
      <c r="B842" s="223"/>
      <c r="C842" s="224"/>
      <c r="D842" s="230"/>
      <c r="E842" s="226"/>
      <c r="F842" s="227"/>
      <c r="G842" s="228"/>
      <c r="H842" s="229"/>
      <c r="I842" s="228"/>
      <c r="J842" s="229"/>
      <c r="K842" s="218">
        <f t="shared" si="33"/>
        <v>0</v>
      </c>
      <c r="L842" s="207"/>
      <c r="N842" s="230">
        <f t="shared" si="34"/>
        <v>0</v>
      </c>
    </row>
    <row r="843" spans="1:14" s="221" customFormat="1" ht="16.5" customHeight="1" x14ac:dyDescent="0.2">
      <c r="A843" s="222"/>
      <c r="B843" s="223"/>
      <c r="C843" s="224"/>
      <c r="D843" s="230"/>
      <c r="E843" s="226"/>
      <c r="F843" s="227"/>
      <c r="G843" s="228"/>
      <c r="H843" s="229"/>
      <c r="I843" s="228"/>
      <c r="J843" s="229"/>
      <c r="K843" s="218">
        <f t="shared" si="33"/>
        <v>0</v>
      </c>
      <c r="L843" s="207"/>
      <c r="N843" s="230">
        <f t="shared" si="34"/>
        <v>0</v>
      </c>
    </row>
    <row r="844" spans="1:14" s="221" customFormat="1" ht="16.5" customHeight="1" x14ac:dyDescent="0.2">
      <c r="A844" s="222"/>
      <c r="B844" s="223"/>
      <c r="C844" s="224"/>
      <c r="D844" s="230"/>
      <c r="E844" s="226"/>
      <c r="F844" s="227"/>
      <c r="G844" s="228"/>
      <c r="H844" s="229"/>
      <c r="I844" s="228"/>
      <c r="J844" s="229"/>
      <c r="K844" s="218">
        <f t="shared" si="33"/>
        <v>0</v>
      </c>
      <c r="L844" s="207"/>
      <c r="N844" s="230">
        <f t="shared" si="34"/>
        <v>0</v>
      </c>
    </row>
    <row r="845" spans="1:14" s="221" customFormat="1" ht="16.5" customHeight="1" x14ac:dyDescent="0.2">
      <c r="A845" s="222"/>
      <c r="B845" s="223"/>
      <c r="C845" s="224"/>
      <c r="D845" s="230"/>
      <c r="E845" s="226"/>
      <c r="F845" s="227"/>
      <c r="G845" s="228"/>
      <c r="H845" s="229"/>
      <c r="I845" s="228"/>
      <c r="J845" s="229"/>
      <c r="K845" s="218">
        <f t="shared" ref="K845:K908" si="35">G845*$K$6</f>
        <v>0</v>
      </c>
      <c r="L845" s="207"/>
      <c r="N845" s="230">
        <f t="shared" si="34"/>
        <v>0</v>
      </c>
    </row>
    <row r="846" spans="1:14" s="221" customFormat="1" ht="16.5" customHeight="1" x14ac:dyDescent="0.2">
      <c r="A846" s="222"/>
      <c r="B846" s="223"/>
      <c r="C846" s="224"/>
      <c r="D846" s="230"/>
      <c r="E846" s="226"/>
      <c r="F846" s="227"/>
      <c r="G846" s="228"/>
      <c r="H846" s="229"/>
      <c r="I846" s="228"/>
      <c r="J846" s="229"/>
      <c r="K846" s="218">
        <f t="shared" si="35"/>
        <v>0</v>
      </c>
      <c r="L846" s="207"/>
      <c r="N846" s="230">
        <f t="shared" ref="N846:N909" si="36">IF(D846="SŽDC",0,IF(D846="Ostatní",0,IF(D846="",0,1)))</f>
        <v>0</v>
      </c>
    </row>
    <row r="847" spans="1:14" s="221" customFormat="1" ht="16.5" customHeight="1" x14ac:dyDescent="0.2">
      <c r="A847" s="222"/>
      <c r="B847" s="223"/>
      <c r="C847" s="224"/>
      <c r="D847" s="230"/>
      <c r="E847" s="226"/>
      <c r="F847" s="227"/>
      <c r="G847" s="228"/>
      <c r="H847" s="229"/>
      <c r="I847" s="228"/>
      <c r="J847" s="229"/>
      <c r="K847" s="218">
        <f t="shared" si="35"/>
        <v>0</v>
      </c>
      <c r="L847" s="207"/>
      <c r="N847" s="230">
        <f t="shared" si="36"/>
        <v>0</v>
      </c>
    </row>
    <row r="848" spans="1:14" s="221" customFormat="1" ht="16.5" customHeight="1" x14ac:dyDescent="0.2">
      <c r="A848" s="222"/>
      <c r="B848" s="223"/>
      <c r="C848" s="224"/>
      <c r="D848" s="230"/>
      <c r="E848" s="226"/>
      <c r="F848" s="227"/>
      <c r="G848" s="228"/>
      <c r="H848" s="229"/>
      <c r="I848" s="228"/>
      <c r="J848" s="229"/>
      <c r="K848" s="218">
        <f t="shared" si="35"/>
        <v>0</v>
      </c>
      <c r="L848" s="207"/>
      <c r="N848" s="230">
        <f t="shared" si="36"/>
        <v>0</v>
      </c>
    </row>
    <row r="849" spans="1:14" s="221" customFormat="1" ht="16.5" customHeight="1" x14ac:dyDescent="0.2">
      <c r="A849" s="222"/>
      <c r="B849" s="223"/>
      <c r="C849" s="224"/>
      <c r="D849" s="230"/>
      <c r="E849" s="226"/>
      <c r="F849" s="227"/>
      <c r="G849" s="228"/>
      <c r="H849" s="229"/>
      <c r="I849" s="228"/>
      <c r="J849" s="229"/>
      <c r="K849" s="218">
        <f t="shared" si="35"/>
        <v>0</v>
      </c>
      <c r="L849" s="207"/>
      <c r="N849" s="230">
        <f t="shared" si="36"/>
        <v>0</v>
      </c>
    </row>
    <row r="850" spans="1:14" s="221" customFormat="1" ht="16.5" customHeight="1" x14ac:dyDescent="0.2">
      <c r="A850" s="222"/>
      <c r="B850" s="223"/>
      <c r="C850" s="224"/>
      <c r="D850" s="230"/>
      <c r="E850" s="226"/>
      <c r="F850" s="227"/>
      <c r="G850" s="228"/>
      <c r="H850" s="229"/>
      <c r="I850" s="228"/>
      <c r="J850" s="229"/>
      <c r="K850" s="218">
        <f t="shared" si="35"/>
        <v>0</v>
      </c>
      <c r="L850" s="207"/>
      <c r="N850" s="230">
        <f t="shared" si="36"/>
        <v>0</v>
      </c>
    </row>
    <row r="851" spans="1:14" s="221" customFormat="1" ht="16.5" customHeight="1" x14ac:dyDescent="0.2">
      <c r="A851" s="222"/>
      <c r="B851" s="223"/>
      <c r="C851" s="224"/>
      <c r="D851" s="230"/>
      <c r="E851" s="226"/>
      <c r="F851" s="227"/>
      <c r="G851" s="228"/>
      <c r="H851" s="229"/>
      <c r="I851" s="228"/>
      <c r="J851" s="229"/>
      <c r="K851" s="218">
        <f t="shared" si="35"/>
        <v>0</v>
      </c>
      <c r="L851" s="207"/>
      <c r="N851" s="230">
        <f t="shared" si="36"/>
        <v>0</v>
      </c>
    </row>
    <row r="852" spans="1:14" s="221" customFormat="1" ht="16.5" customHeight="1" x14ac:dyDescent="0.2">
      <c r="A852" s="222"/>
      <c r="B852" s="223"/>
      <c r="C852" s="224"/>
      <c r="D852" s="230"/>
      <c r="E852" s="226"/>
      <c r="F852" s="227"/>
      <c r="G852" s="228"/>
      <c r="H852" s="229"/>
      <c r="I852" s="228"/>
      <c r="J852" s="229"/>
      <c r="K852" s="218">
        <f t="shared" si="35"/>
        <v>0</v>
      </c>
      <c r="L852" s="207"/>
      <c r="N852" s="230">
        <f t="shared" si="36"/>
        <v>0</v>
      </c>
    </row>
    <row r="853" spans="1:14" s="221" customFormat="1" ht="16.5" customHeight="1" x14ac:dyDescent="0.2">
      <c r="A853" s="222"/>
      <c r="B853" s="223"/>
      <c r="C853" s="224"/>
      <c r="D853" s="230"/>
      <c r="E853" s="226"/>
      <c r="F853" s="227"/>
      <c r="G853" s="228"/>
      <c r="H853" s="229"/>
      <c r="I853" s="228"/>
      <c r="J853" s="229"/>
      <c r="K853" s="218">
        <f t="shared" si="35"/>
        <v>0</v>
      </c>
      <c r="L853" s="207"/>
      <c r="N853" s="230">
        <f t="shared" si="36"/>
        <v>0</v>
      </c>
    </row>
    <row r="854" spans="1:14" s="221" customFormat="1" ht="16.5" customHeight="1" x14ac:dyDescent="0.2">
      <c r="A854" s="222"/>
      <c r="B854" s="223"/>
      <c r="C854" s="224"/>
      <c r="D854" s="230"/>
      <c r="E854" s="226"/>
      <c r="F854" s="227"/>
      <c r="G854" s="228"/>
      <c r="H854" s="229"/>
      <c r="I854" s="228"/>
      <c r="J854" s="229"/>
      <c r="K854" s="218">
        <f t="shared" si="35"/>
        <v>0</v>
      </c>
      <c r="L854" s="207"/>
      <c r="N854" s="230">
        <f t="shared" si="36"/>
        <v>0</v>
      </c>
    </row>
    <row r="855" spans="1:14" s="221" customFormat="1" ht="16.5" customHeight="1" x14ac:dyDescent="0.2">
      <c r="A855" s="222"/>
      <c r="B855" s="223"/>
      <c r="C855" s="224"/>
      <c r="D855" s="230"/>
      <c r="E855" s="226"/>
      <c r="F855" s="227"/>
      <c r="G855" s="228"/>
      <c r="H855" s="229"/>
      <c r="I855" s="228"/>
      <c r="J855" s="229"/>
      <c r="K855" s="218">
        <f t="shared" si="35"/>
        <v>0</v>
      </c>
      <c r="L855" s="207"/>
      <c r="N855" s="230">
        <f t="shared" si="36"/>
        <v>0</v>
      </c>
    </row>
    <row r="856" spans="1:14" s="221" customFormat="1" ht="16.5" customHeight="1" x14ac:dyDescent="0.2">
      <c r="A856" s="222"/>
      <c r="B856" s="223"/>
      <c r="C856" s="224"/>
      <c r="D856" s="230"/>
      <c r="E856" s="226"/>
      <c r="F856" s="227"/>
      <c r="G856" s="228"/>
      <c r="H856" s="229"/>
      <c r="I856" s="228"/>
      <c r="J856" s="229"/>
      <c r="K856" s="218">
        <f t="shared" si="35"/>
        <v>0</v>
      </c>
      <c r="L856" s="207"/>
      <c r="N856" s="230">
        <f t="shared" si="36"/>
        <v>0</v>
      </c>
    </row>
    <row r="857" spans="1:14" s="221" customFormat="1" ht="16.5" customHeight="1" x14ac:dyDescent="0.2">
      <c r="A857" s="222"/>
      <c r="B857" s="223"/>
      <c r="C857" s="224"/>
      <c r="D857" s="230"/>
      <c r="E857" s="226"/>
      <c r="F857" s="227"/>
      <c r="G857" s="228"/>
      <c r="H857" s="229"/>
      <c r="I857" s="228"/>
      <c r="J857" s="229"/>
      <c r="K857" s="218">
        <f t="shared" si="35"/>
        <v>0</v>
      </c>
      <c r="L857" s="207"/>
      <c r="N857" s="230">
        <f t="shared" si="36"/>
        <v>0</v>
      </c>
    </row>
    <row r="858" spans="1:14" s="221" customFormat="1" ht="16.5" customHeight="1" x14ac:dyDescent="0.2">
      <c r="A858" s="222"/>
      <c r="B858" s="223"/>
      <c r="C858" s="224"/>
      <c r="D858" s="230"/>
      <c r="E858" s="226"/>
      <c r="F858" s="227"/>
      <c r="G858" s="228"/>
      <c r="H858" s="229"/>
      <c r="I858" s="228"/>
      <c r="J858" s="229"/>
      <c r="K858" s="218">
        <f t="shared" si="35"/>
        <v>0</v>
      </c>
      <c r="L858" s="207"/>
      <c r="N858" s="230">
        <f t="shared" si="36"/>
        <v>0</v>
      </c>
    </row>
    <row r="859" spans="1:14" s="221" customFormat="1" ht="16.5" customHeight="1" x14ac:dyDescent="0.2">
      <c r="A859" s="222"/>
      <c r="B859" s="223"/>
      <c r="C859" s="224"/>
      <c r="D859" s="230"/>
      <c r="E859" s="226"/>
      <c r="F859" s="227"/>
      <c r="G859" s="228"/>
      <c r="H859" s="229"/>
      <c r="I859" s="228"/>
      <c r="J859" s="229"/>
      <c r="K859" s="218">
        <f t="shared" si="35"/>
        <v>0</v>
      </c>
      <c r="L859" s="207"/>
      <c r="N859" s="230">
        <f t="shared" si="36"/>
        <v>0</v>
      </c>
    </row>
    <row r="860" spans="1:14" s="221" customFormat="1" ht="16.5" customHeight="1" x14ac:dyDescent="0.2">
      <c r="A860" s="222"/>
      <c r="B860" s="223"/>
      <c r="C860" s="224"/>
      <c r="D860" s="230"/>
      <c r="E860" s="226"/>
      <c r="F860" s="227"/>
      <c r="G860" s="228"/>
      <c r="H860" s="229"/>
      <c r="I860" s="228"/>
      <c r="J860" s="229"/>
      <c r="K860" s="218">
        <f t="shared" si="35"/>
        <v>0</v>
      </c>
      <c r="L860" s="207"/>
      <c r="N860" s="230">
        <f t="shared" si="36"/>
        <v>0</v>
      </c>
    </row>
    <row r="861" spans="1:14" s="221" customFormat="1" ht="16.5" customHeight="1" x14ac:dyDescent="0.2">
      <c r="A861" s="222"/>
      <c r="B861" s="223"/>
      <c r="C861" s="224"/>
      <c r="D861" s="230"/>
      <c r="E861" s="226"/>
      <c r="F861" s="227"/>
      <c r="G861" s="228"/>
      <c r="H861" s="229"/>
      <c r="I861" s="228"/>
      <c r="J861" s="229"/>
      <c r="K861" s="218">
        <f t="shared" si="35"/>
        <v>0</v>
      </c>
      <c r="L861" s="207"/>
      <c r="N861" s="230">
        <f t="shared" si="36"/>
        <v>0</v>
      </c>
    </row>
    <row r="862" spans="1:14" s="221" customFormat="1" ht="16.5" customHeight="1" x14ac:dyDescent="0.2">
      <c r="A862" s="222"/>
      <c r="B862" s="223"/>
      <c r="C862" s="224"/>
      <c r="D862" s="230"/>
      <c r="E862" s="226"/>
      <c r="F862" s="227"/>
      <c r="G862" s="228"/>
      <c r="H862" s="229"/>
      <c r="I862" s="228"/>
      <c r="J862" s="229"/>
      <c r="K862" s="218">
        <f t="shared" si="35"/>
        <v>0</v>
      </c>
      <c r="L862" s="207"/>
      <c r="N862" s="230">
        <f t="shared" si="36"/>
        <v>0</v>
      </c>
    </row>
    <row r="863" spans="1:14" s="221" customFormat="1" ht="16.5" customHeight="1" x14ac:dyDescent="0.2">
      <c r="A863" s="222"/>
      <c r="B863" s="223"/>
      <c r="C863" s="224"/>
      <c r="D863" s="230"/>
      <c r="E863" s="226"/>
      <c r="F863" s="227"/>
      <c r="G863" s="228"/>
      <c r="H863" s="229"/>
      <c r="I863" s="228"/>
      <c r="J863" s="229"/>
      <c r="K863" s="218">
        <f t="shared" si="35"/>
        <v>0</v>
      </c>
      <c r="L863" s="207"/>
      <c r="N863" s="230">
        <f t="shared" si="36"/>
        <v>0</v>
      </c>
    </row>
    <row r="864" spans="1:14" s="221" customFormat="1" ht="16.5" customHeight="1" x14ac:dyDescent="0.2">
      <c r="A864" s="222"/>
      <c r="B864" s="223"/>
      <c r="C864" s="224"/>
      <c r="D864" s="230"/>
      <c r="E864" s="226"/>
      <c r="F864" s="227"/>
      <c r="G864" s="228"/>
      <c r="H864" s="229"/>
      <c r="I864" s="228"/>
      <c r="J864" s="229"/>
      <c r="K864" s="218">
        <f t="shared" si="35"/>
        <v>0</v>
      </c>
      <c r="L864" s="207"/>
      <c r="N864" s="230">
        <f t="shared" si="36"/>
        <v>0</v>
      </c>
    </row>
    <row r="865" spans="1:14" s="221" customFormat="1" ht="16.5" customHeight="1" x14ac:dyDescent="0.2">
      <c r="A865" s="222"/>
      <c r="B865" s="223"/>
      <c r="C865" s="224"/>
      <c r="D865" s="230"/>
      <c r="E865" s="226"/>
      <c r="F865" s="227"/>
      <c r="G865" s="228"/>
      <c r="H865" s="229"/>
      <c r="I865" s="228"/>
      <c r="J865" s="229"/>
      <c r="K865" s="218">
        <f t="shared" si="35"/>
        <v>0</v>
      </c>
      <c r="L865" s="207"/>
      <c r="N865" s="230">
        <f t="shared" si="36"/>
        <v>0</v>
      </c>
    </row>
    <row r="866" spans="1:14" s="221" customFormat="1" ht="16.5" customHeight="1" x14ac:dyDescent="0.2">
      <c r="A866" s="222"/>
      <c r="B866" s="223"/>
      <c r="C866" s="224"/>
      <c r="D866" s="230"/>
      <c r="E866" s="226"/>
      <c r="F866" s="227"/>
      <c r="G866" s="228"/>
      <c r="H866" s="229"/>
      <c r="I866" s="228"/>
      <c r="J866" s="229"/>
      <c r="K866" s="218">
        <f t="shared" si="35"/>
        <v>0</v>
      </c>
      <c r="L866" s="207"/>
      <c r="N866" s="230">
        <f t="shared" si="36"/>
        <v>0</v>
      </c>
    </row>
    <row r="867" spans="1:14" s="221" customFormat="1" ht="16.5" customHeight="1" x14ac:dyDescent="0.2">
      <c r="A867" s="222"/>
      <c r="B867" s="223"/>
      <c r="C867" s="224"/>
      <c r="D867" s="230"/>
      <c r="E867" s="226"/>
      <c r="F867" s="227"/>
      <c r="G867" s="228"/>
      <c r="H867" s="229"/>
      <c r="I867" s="228"/>
      <c r="J867" s="229"/>
      <c r="K867" s="218">
        <f t="shared" si="35"/>
        <v>0</v>
      </c>
      <c r="L867" s="207"/>
      <c r="N867" s="230">
        <f t="shared" si="36"/>
        <v>0</v>
      </c>
    </row>
    <row r="868" spans="1:14" s="221" customFormat="1" ht="16.5" customHeight="1" x14ac:dyDescent="0.2">
      <c r="A868" s="222"/>
      <c r="B868" s="223"/>
      <c r="C868" s="224"/>
      <c r="D868" s="230"/>
      <c r="E868" s="226"/>
      <c r="F868" s="227"/>
      <c r="G868" s="228"/>
      <c r="H868" s="229"/>
      <c r="I868" s="228"/>
      <c r="J868" s="229"/>
      <c r="K868" s="218">
        <f t="shared" si="35"/>
        <v>0</v>
      </c>
      <c r="L868" s="207"/>
      <c r="N868" s="230">
        <f t="shared" si="36"/>
        <v>0</v>
      </c>
    </row>
    <row r="869" spans="1:14" s="221" customFormat="1" ht="16.5" customHeight="1" x14ac:dyDescent="0.2">
      <c r="A869" s="222"/>
      <c r="B869" s="223"/>
      <c r="C869" s="224"/>
      <c r="D869" s="230"/>
      <c r="E869" s="226"/>
      <c r="F869" s="227"/>
      <c r="G869" s="228"/>
      <c r="H869" s="229"/>
      <c r="I869" s="228"/>
      <c r="J869" s="229"/>
      <c r="K869" s="218">
        <f t="shared" si="35"/>
        <v>0</v>
      </c>
      <c r="L869" s="207"/>
      <c r="N869" s="230">
        <f t="shared" si="36"/>
        <v>0</v>
      </c>
    </row>
    <row r="870" spans="1:14" s="221" customFormat="1" ht="16.5" customHeight="1" x14ac:dyDescent="0.2">
      <c r="A870" s="222"/>
      <c r="B870" s="223"/>
      <c r="C870" s="224"/>
      <c r="D870" s="230"/>
      <c r="E870" s="226"/>
      <c r="F870" s="227"/>
      <c r="G870" s="228"/>
      <c r="H870" s="229"/>
      <c r="I870" s="228"/>
      <c r="J870" s="229"/>
      <c r="K870" s="218">
        <f t="shared" si="35"/>
        <v>0</v>
      </c>
      <c r="L870" s="207"/>
      <c r="N870" s="230">
        <f t="shared" si="36"/>
        <v>0</v>
      </c>
    </row>
    <row r="871" spans="1:14" s="221" customFormat="1" ht="16.5" customHeight="1" x14ac:dyDescent="0.2">
      <c r="A871" s="222"/>
      <c r="B871" s="223"/>
      <c r="C871" s="224"/>
      <c r="D871" s="230"/>
      <c r="E871" s="226"/>
      <c r="F871" s="227"/>
      <c r="G871" s="228"/>
      <c r="H871" s="229"/>
      <c r="I871" s="228"/>
      <c r="J871" s="229"/>
      <c r="K871" s="218">
        <f t="shared" si="35"/>
        <v>0</v>
      </c>
      <c r="L871" s="207"/>
      <c r="N871" s="230">
        <f t="shared" si="36"/>
        <v>0</v>
      </c>
    </row>
    <row r="872" spans="1:14" s="221" customFormat="1" ht="16.5" customHeight="1" x14ac:dyDescent="0.2">
      <c r="A872" s="222"/>
      <c r="B872" s="223"/>
      <c r="C872" s="224"/>
      <c r="D872" s="230"/>
      <c r="E872" s="226"/>
      <c r="F872" s="227"/>
      <c r="G872" s="228"/>
      <c r="H872" s="229"/>
      <c r="I872" s="228"/>
      <c r="J872" s="229"/>
      <c r="K872" s="218">
        <f t="shared" si="35"/>
        <v>0</v>
      </c>
      <c r="L872" s="207"/>
      <c r="N872" s="230">
        <f t="shared" si="36"/>
        <v>0</v>
      </c>
    </row>
    <row r="873" spans="1:14" s="221" customFormat="1" ht="16.5" customHeight="1" x14ac:dyDescent="0.2">
      <c r="A873" s="222"/>
      <c r="B873" s="223"/>
      <c r="C873" s="224"/>
      <c r="D873" s="230"/>
      <c r="E873" s="226"/>
      <c r="F873" s="227"/>
      <c r="G873" s="228"/>
      <c r="H873" s="229"/>
      <c r="I873" s="228"/>
      <c r="J873" s="229"/>
      <c r="K873" s="218">
        <f t="shared" si="35"/>
        <v>0</v>
      </c>
      <c r="L873" s="207"/>
      <c r="N873" s="230">
        <f t="shared" si="36"/>
        <v>0</v>
      </c>
    </row>
    <row r="874" spans="1:14" s="221" customFormat="1" ht="16.5" customHeight="1" x14ac:dyDescent="0.2">
      <c r="A874" s="222"/>
      <c r="B874" s="223"/>
      <c r="C874" s="224"/>
      <c r="D874" s="230"/>
      <c r="E874" s="226"/>
      <c r="F874" s="227"/>
      <c r="G874" s="228"/>
      <c r="H874" s="229"/>
      <c r="I874" s="228"/>
      <c r="J874" s="229"/>
      <c r="K874" s="218">
        <f t="shared" si="35"/>
        <v>0</v>
      </c>
      <c r="L874" s="207"/>
      <c r="N874" s="230">
        <f t="shared" si="36"/>
        <v>0</v>
      </c>
    </row>
    <row r="875" spans="1:14" s="221" customFormat="1" ht="16.5" customHeight="1" x14ac:dyDescent="0.2">
      <c r="A875" s="222"/>
      <c r="B875" s="223"/>
      <c r="C875" s="224"/>
      <c r="D875" s="230"/>
      <c r="E875" s="226"/>
      <c r="F875" s="227"/>
      <c r="G875" s="228"/>
      <c r="H875" s="229"/>
      <c r="I875" s="228"/>
      <c r="J875" s="229"/>
      <c r="K875" s="218">
        <f t="shared" si="35"/>
        <v>0</v>
      </c>
      <c r="L875" s="207"/>
      <c r="N875" s="230">
        <f t="shared" si="36"/>
        <v>0</v>
      </c>
    </row>
    <row r="876" spans="1:14" s="221" customFormat="1" ht="16.5" customHeight="1" x14ac:dyDescent="0.2">
      <c r="A876" s="222"/>
      <c r="B876" s="223"/>
      <c r="C876" s="224"/>
      <c r="D876" s="230"/>
      <c r="E876" s="226"/>
      <c r="F876" s="227"/>
      <c r="G876" s="228"/>
      <c r="H876" s="229"/>
      <c r="I876" s="228"/>
      <c r="J876" s="229"/>
      <c r="K876" s="218">
        <f t="shared" si="35"/>
        <v>0</v>
      </c>
      <c r="L876" s="207"/>
      <c r="N876" s="230">
        <f t="shared" si="36"/>
        <v>0</v>
      </c>
    </row>
    <row r="877" spans="1:14" s="221" customFormat="1" ht="16.5" customHeight="1" x14ac:dyDescent="0.2">
      <c r="A877" s="222"/>
      <c r="B877" s="223"/>
      <c r="C877" s="224"/>
      <c r="D877" s="230"/>
      <c r="E877" s="226"/>
      <c r="F877" s="227"/>
      <c r="G877" s="228"/>
      <c r="H877" s="229"/>
      <c r="I877" s="228"/>
      <c r="J877" s="229"/>
      <c r="K877" s="218">
        <f t="shared" si="35"/>
        <v>0</v>
      </c>
      <c r="L877" s="207"/>
      <c r="N877" s="230">
        <f t="shared" si="36"/>
        <v>0</v>
      </c>
    </row>
    <row r="878" spans="1:14" s="221" customFormat="1" ht="16.5" customHeight="1" x14ac:dyDescent="0.2">
      <c r="A878" s="222"/>
      <c r="B878" s="223"/>
      <c r="C878" s="224"/>
      <c r="D878" s="230"/>
      <c r="E878" s="226"/>
      <c r="F878" s="227"/>
      <c r="G878" s="228"/>
      <c r="H878" s="229"/>
      <c r="I878" s="228"/>
      <c r="J878" s="229"/>
      <c r="K878" s="218">
        <f t="shared" si="35"/>
        <v>0</v>
      </c>
      <c r="L878" s="207"/>
      <c r="N878" s="230">
        <f t="shared" si="36"/>
        <v>0</v>
      </c>
    </row>
    <row r="879" spans="1:14" s="221" customFormat="1" ht="16.5" customHeight="1" x14ac:dyDescent="0.2">
      <c r="A879" s="222"/>
      <c r="B879" s="223"/>
      <c r="C879" s="224"/>
      <c r="D879" s="230"/>
      <c r="E879" s="226"/>
      <c r="F879" s="227"/>
      <c r="G879" s="228"/>
      <c r="H879" s="229"/>
      <c r="I879" s="228"/>
      <c r="J879" s="229"/>
      <c r="K879" s="218">
        <f t="shared" si="35"/>
        <v>0</v>
      </c>
      <c r="L879" s="207"/>
      <c r="N879" s="230">
        <f t="shared" si="36"/>
        <v>0</v>
      </c>
    </row>
    <row r="880" spans="1:14" s="221" customFormat="1" ht="16.5" customHeight="1" x14ac:dyDescent="0.2">
      <c r="A880" s="222"/>
      <c r="B880" s="223"/>
      <c r="C880" s="224"/>
      <c r="D880" s="230"/>
      <c r="E880" s="226"/>
      <c r="F880" s="227"/>
      <c r="G880" s="228"/>
      <c r="H880" s="229"/>
      <c r="I880" s="228"/>
      <c r="J880" s="229"/>
      <c r="K880" s="218">
        <f t="shared" si="35"/>
        <v>0</v>
      </c>
      <c r="L880" s="207"/>
      <c r="N880" s="230">
        <f t="shared" si="36"/>
        <v>0</v>
      </c>
    </row>
    <row r="881" spans="1:14" s="221" customFormat="1" ht="16.5" customHeight="1" x14ac:dyDescent="0.2">
      <c r="A881" s="222"/>
      <c r="B881" s="223"/>
      <c r="C881" s="224"/>
      <c r="D881" s="230"/>
      <c r="E881" s="226"/>
      <c r="F881" s="227"/>
      <c r="G881" s="228"/>
      <c r="H881" s="229"/>
      <c r="I881" s="228"/>
      <c r="J881" s="229"/>
      <c r="K881" s="218">
        <f t="shared" si="35"/>
        <v>0</v>
      </c>
      <c r="L881" s="207"/>
      <c r="N881" s="230">
        <f t="shared" si="36"/>
        <v>0</v>
      </c>
    </row>
    <row r="882" spans="1:14" s="221" customFormat="1" ht="16.5" customHeight="1" x14ac:dyDescent="0.2">
      <c r="A882" s="222"/>
      <c r="B882" s="223"/>
      <c r="C882" s="224"/>
      <c r="D882" s="230"/>
      <c r="E882" s="226"/>
      <c r="F882" s="227"/>
      <c r="G882" s="228"/>
      <c r="H882" s="229"/>
      <c r="I882" s="228"/>
      <c r="J882" s="229"/>
      <c r="K882" s="218">
        <f t="shared" si="35"/>
        <v>0</v>
      </c>
      <c r="L882" s="207"/>
      <c r="N882" s="230">
        <f t="shared" si="36"/>
        <v>0</v>
      </c>
    </row>
    <row r="883" spans="1:14" s="221" customFormat="1" ht="16.5" customHeight="1" x14ac:dyDescent="0.2">
      <c r="A883" s="222"/>
      <c r="B883" s="223"/>
      <c r="C883" s="224"/>
      <c r="D883" s="230"/>
      <c r="E883" s="226"/>
      <c r="F883" s="227"/>
      <c r="G883" s="228"/>
      <c r="H883" s="229"/>
      <c r="I883" s="228"/>
      <c r="J883" s="229"/>
      <c r="K883" s="218">
        <f t="shared" si="35"/>
        <v>0</v>
      </c>
      <c r="L883" s="207"/>
      <c r="N883" s="230">
        <f t="shared" si="36"/>
        <v>0</v>
      </c>
    </row>
    <row r="884" spans="1:14" s="221" customFormat="1" ht="16.5" customHeight="1" x14ac:dyDescent="0.2">
      <c r="A884" s="222"/>
      <c r="B884" s="223"/>
      <c r="C884" s="224"/>
      <c r="D884" s="230"/>
      <c r="E884" s="226"/>
      <c r="F884" s="227"/>
      <c r="G884" s="228"/>
      <c r="H884" s="229"/>
      <c r="I884" s="228"/>
      <c r="J884" s="229"/>
      <c r="K884" s="218">
        <f t="shared" si="35"/>
        <v>0</v>
      </c>
      <c r="L884" s="207"/>
      <c r="N884" s="230">
        <f t="shared" si="36"/>
        <v>0</v>
      </c>
    </row>
    <row r="885" spans="1:14" s="221" customFormat="1" ht="16.5" customHeight="1" x14ac:dyDescent="0.2">
      <c r="A885" s="222"/>
      <c r="B885" s="223"/>
      <c r="C885" s="224"/>
      <c r="D885" s="230"/>
      <c r="E885" s="226"/>
      <c r="F885" s="227"/>
      <c r="G885" s="228"/>
      <c r="H885" s="229"/>
      <c r="I885" s="228"/>
      <c r="J885" s="229"/>
      <c r="K885" s="218">
        <f t="shared" si="35"/>
        <v>0</v>
      </c>
      <c r="L885" s="207"/>
      <c r="N885" s="230">
        <f t="shared" si="36"/>
        <v>0</v>
      </c>
    </row>
    <row r="886" spans="1:14" s="221" customFormat="1" ht="16.5" customHeight="1" x14ac:dyDescent="0.2">
      <c r="A886" s="222"/>
      <c r="B886" s="223"/>
      <c r="C886" s="224"/>
      <c r="D886" s="230"/>
      <c r="E886" s="226"/>
      <c r="F886" s="227"/>
      <c r="G886" s="228"/>
      <c r="H886" s="229"/>
      <c r="I886" s="228"/>
      <c r="J886" s="229"/>
      <c r="K886" s="218">
        <f t="shared" si="35"/>
        <v>0</v>
      </c>
      <c r="L886" s="207"/>
      <c r="N886" s="230">
        <f t="shared" si="36"/>
        <v>0</v>
      </c>
    </row>
    <row r="887" spans="1:14" s="221" customFormat="1" ht="16.5" customHeight="1" x14ac:dyDescent="0.2">
      <c r="A887" s="222"/>
      <c r="B887" s="223"/>
      <c r="C887" s="224"/>
      <c r="D887" s="230"/>
      <c r="E887" s="226"/>
      <c r="F887" s="227"/>
      <c r="G887" s="228"/>
      <c r="H887" s="229"/>
      <c r="I887" s="228"/>
      <c r="J887" s="229"/>
      <c r="K887" s="218">
        <f t="shared" si="35"/>
        <v>0</v>
      </c>
      <c r="L887" s="207"/>
      <c r="N887" s="230">
        <f t="shared" si="36"/>
        <v>0</v>
      </c>
    </row>
    <row r="888" spans="1:14" s="221" customFormat="1" ht="16.5" customHeight="1" x14ac:dyDescent="0.2">
      <c r="A888" s="222"/>
      <c r="B888" s="223"/>
      <c r="C888" s="224"/>
      <c r="D888" s="230"/>
      <c r="E888" s="226"/>
      <c r="F888" s="227"/>
      <c r="G888" s="228"/>
      <c r="H888" s="229"/>
      <c r="I888" s="228"/>
      <c r="J888" s="229"/>
      <c r="K888" s="218">
        <f t="shared" si="35"/>
        <v>0</v>
      </c>
      <c r="L888" s="207"/>
      <c r="N888" s="230">
        <f t="shared" si="36"/>
        <v>0</v>
      </c>
    </row>
    <row r="889" spans="1:14" s="221" customFormat="1" ht="16.5" customHeight="1" x14ac:dyDescent="0.2">
      <c r="A889" s="222"/>
      <c r="B889" s="223"/>
      <c r="C889" s="224"/>
      <c r="D889" s="230"/>
      <c r="E889" s="226"/>
      <c r="F889" s="227"/>
      <c r="G889" s="228"/>
      <c r="H889" s="229"/>
      <c r="I889" s="228"/>
      <c r="J889" s="229"/>
      <c r="K889" s="218">
        <f t="shared" si="35"/>
        <v>0</v>
      </c>
      <c r="L889" s="207"/>
      <c r="N889" s="230">
        <f t="shared" si="36"/>
        <v>0</v>
      </c>
    </row>
    <row r="890" spans="1:14" s="221" customFormat="1" ht="16.5" customHeight="1" x14ac:dyDescent="0.2">
      <c r="A890" s="222"/>
      <c r="B890" s="223"/>
      <c r="C890" s="224"/>
      <c r="D890" s="230"/>
      <c r="E890" s="226"/>
      <c r="F890" s="227"/>
      <c r="G890" s="228"/>
      <c r="H890" s="229"/>
      <c r="I890" s="228"/>
      <c r="J890" s="229"/>
      <c r="K890" s="218">
        <f t="shared" si="35"/>
        <v>0</v>
      </c>
      <c r="L890" s="207"/>
      <c r="N890" s="230">
        <f t="shared" si="36"/>
        <v>0</v>
      </c>
    </row>
    <row r="891" spans="1:14" s="221" customFormat="1" ht="16.5" customHeight="1" x14ac:dyDescent="0.2">
      <c r="A891" s="222"/>
      <c r="B891" s="223"/>
      <c r="C891" s="224"/>
      <c r="D891" s="230"/>
      <c r="E891" s="226"/>
      <c r="F891" s="227"/>
      <c r="G891" s="228"/>
      <c r="H891" s="229"/>
      <c r="I891" s="228"/>
      <c r="J891" s="229"/>
      <c r="K891" s="218">
        <f t="shared" si="35"/>
        <v>0</v>
      </c>
      <c r="L891" s="207"/>
      <c r="N891" s="230">
        <f t="shared" si="36"/>
        <v>0</v>
      </c>
    </row>
    <row r="892" spans="1:14" s="221" customFormat="1" ht="16.5" customHeight="1" x14ac:dyDescent="0.2">
      <c r="A892" s="222"/>
      <c r="B892" s="223"/>
      <c r="C892" s="224"/>
      <c r="D892" s="230"/>
      <c r="E892" s="226"/>
      <c r="F892" s="227"/>
      <c r="G892" s="228"/>
      <c r="H892" s="229"/>
      <c r="I892" s="228"/>
      <c r="J892" s="229"/>
      <c r="K892" s="218">
        <f t="shared" si="35"/>
        <v>0</v>
      </c>
      <c r="L892" s="207"/>
      <c r="N892" s="230">
        <f t="shared" si="36"/>
        <v>0</v>
      </c>
    </row>
    <row r="893" spans="1:14" s="221" customFormat="1" ht="16.5" customHeight="1" x14ac:dyDescent="0.2">
      <c r="A893" s="222"/>
      <c r="B893" s="223"/>
      <c r="C893" s="224"/>
      <c r="D893" s="230"/>
      <c r="E893" s="226"/>
      <c r="F893" s="227"/>
      <c r="G893" s="228"/>
      <c r="H893" s="229"/>
      <c r="I893" s="228"/>
      <c r="J893" s="229"/>
      <c r="K893" s="218">
        <f t="shared" si="35"/>
        <v>0</v>
      </c>
      <c r="L893" s="207"/>
      <c r="N893" s="230">
        <f t="shared" si="36"/>
        <v>0</v>
      </c>
    </row>
    <row r="894" spans="1:14" s="221" customFormat="1" ht="16.5" customHeight="1" x14ac:dyDescent="0.2">
      <c r="A894" s="222"/>
      <c r="B894" s="223"/>
      <c r="C894" s="224"/>
      <c r="D894" s="230"/>
      <c r="E894" s="226"/>
      <c r="F894" s="227"/>
      <c r="G894" s="228"/>
      <c r="H894" s="229"/>
      <c r="I894" s="228"/>
      <c r="J894" s="229"/>
      <c r="K894" s="218">
        <f t="shared" si="35"/>
        <v>0</v>
      </c>
      <c r="L894" s="207"/>
      <c r="N894" s="230">
        <f t="shared" si="36"/>
        <v>0</v>
      </c>
    </row>
    <row r="895" spans="1:14" s="221" customFormat="1" ht="16.5" customHeight="1" x14ac:dyDescent="0.2">
      <c r="A895" s="222"/>
      <c r="B895" s="223"/>
      <c r="C895" s="224"/>
      <c r="D895" s="230"/>
      <c r="E895" s="226"/>
      <c r="F895" s="227"/>
      <c r="G895" s="228"/>
      <c r="H895" s="229"/>
      <c r="I895" s="228"/>
      <c r="J895" s="229"/>
      <c r="K895" s="218">
        <f t="shared" si="35"/>
        <v>0</v>
      </c>
      <c r="L895" s="207"/>
      <c r="N895" s="230">
        <f t="shared" si="36"/>
        <v>0</v>
      </c>
    </row>
    <row r="896" spans="1:14" s="221" customFormat="1" ht="16.5" customHeight="1" x14ac:dyDescent="0.2">
      <c r="A896" s="222"/>
      <c r="B896" s="223"/>
      <c r="C896" s="224"/>
      <c r="D896" s="230"/>
      <c r="E896" s="226"/>
      <c r="F896" s="227"/>
      <c r="G896" s="228"/>
      <c r="H896" s="229"/>
      <c r="I896" s="228"/>
      <c r="J896" s="229"/>
      <c r="K896" s="218">
        <f t="shared" si="35"/>
        <v>0</v>
      </c>
      <c r="L896" s="207"/>
      <c r="N896" s="230">
        <f t="shared" si="36"/>
        <v>0</v>
      </c>
    </row>
    <row r="897" spans="1:14" s="221" customFormat="1" ht="16.5" customHeight="1" x14ac:dyDescent="0.2">
      <c r="A897" s="222"/>
      <c r="B897" s="223"/>
      <c r="C897" s="224"/>
      <c r="D897" s="230"/>
      <c r="E897" s="226"/>
      <c r="F897" s="227"/>
      <c r="G897" s="228"/>
      <c r="H897" s="229"/>
      <c r="I897" s="228"/>
      <c r="J897" s="229"/>
      <c r="K897" s="218">
        <f t="shared" si="35"/>
        <v>0</v>
      </c>
      <c r="L897" s="207"/>
      <c r="N897" s="230">
        <f t="shared" si="36"/>
        <v>0</v>
      </c>
    </row>
    <row r="898" spans="1:14" s="221" customFormat="1" ht="16.5" customHeight="1" x14ac:dyDescent="0.2">
      <c r="A898" s="222"/>
      <c r="B898" s="223"/>
      <c r="C898" s="224"/>
      <c r="D898" s="230"/>
      <c r="E898" s="226"/>
      <c r="F898" s="227"/>
      <c r="G898" s="228"/>
      <c r="H898" s="229"/>
      <c r="I898" s="228"/>
      <c r="J898" s="229"/>
      <c r="K898" s="218">
        <f t="shared" si="35"/>
        <v>0</v>
      </c>
      <c r="L898" s="207"/>
      <c r="N898" s="230">
        <f t="shared" si="36"/>
        <v>0</v>
      </c>
    </row>
    <row r="899" spans="1:14" s="221" customFormat="1" ht="16.5" customHeight="1" x14ac:dyDescent="0.2">
      <c r="A899" s="222"/>
      <c r="B899" s="223"/>
      <c r="C899" s="224"/>
      <c r="D899" s="230"/>
      <c r="E899" s="226"/>
      <c r="F899" s="227"/>
      <c r="G899" s="228"/>
      <c r="H899" s="229"/>
      <c r="I899" s="228"/>
      <c r="J899" s="229"/>
      <c r="K899" s="218">
        <f t="shared" si="35"/>
        <v>0</v>
      </c>
      <c r="L899" s="207"/>
      <c r="N899" s="230">
        <f t="shared" si="36"/>
        <v>0</v>
      </c>
    </row>
    <row r="900" spans="1:14" s="221" customFormat="1" ht="16.5" customHeight="1" x14ac:dyDescent="0.2">
      <c r="A900" s="222"/>
      <c r="B900" s="223"/>
      <c r="C900" s="224"/>
      <c r="D900" s="230"/>
      <c r="E900" s="226"/>
      <c r="F900" s="227"/>
      <c r="G900" s="228"/>
      <c r="H900" s="229"/>
      <c r="I900" s="228"/>
      <c r="J900" s="229"/>
      <c r="K900" s="218">
        <f t="shared" si="35"/>
        <v>0</v>
      </c>
      <c r="L900" s="207"/>
      <c r="N900" s="230">
        <f t="shared" si="36"/>
        <v>0</v>
      </c>
    </row>
    <row r="901" spans="1:14" s="221" customFormat="1" ht="16.5" customHeight="1" x14ac:dyDescent="0.2">
      <c r="A901" s="222"/>
      <c r="B901" s="223"/>
      <c r="C901" s="224"/>
      <c r="D901" s="230"/>
      <c r="E901" s="226"/>
      <c r="F901" s="227"/>
      <c r="G901" s="228"/>
      <c r="H901" s="229"/>
      <c r="I901" s="228"/>
      <c r="J901" s="229"/>
      <c r="K901" s="218">
        <f t="shared" si="35"/>
        <v>0</v>
      </c>
      <c r="L901" s="207"/>
      <c r="N901" s="230">
        <f t="shared" si="36"/>
        <v>0</v>
      </c>
    </row>
    <row r="902" spans="1:14" s="221" customFormat="1" ht="16.5" customHeight="1" x14ac:dyDescent="0.2">
      <c r="A902" s="222"/>
      <c r="B902" s="223"/>
      <c r="C902" s="224"/>
      <c r="D902" s="230"/>
      <c r="E902" s="226"/>
      <c r="F902" s="227"/>
      <c r="G902" s="228"/>
      <c r="H902" s="229"/>
      <c r="I902" s="228"/>
      <c r="J902" s="229"/>
      <c r="K902" s="218">
        <f t="shared" si="35"/>
        <v>0</v>
      </c>
      <c r="L902" s="207"/>
      <c r="N902" s="230">
        <f t="shared" si="36"/>
        <v>0</v>
      </c>
    </row>
    <row r="903" spans="1:14" s="221" customFormat="1" ht="16.5" customHeight="1" x14ac:dyDescent="0.2">
      <c r="A903" s="222"/>
      <c r="B903" s="223"/>
      <c r="C903" s="224"/>
      <c r="D903" s="230"/>
      <c r="E903" s="226"/>
      <c r="F903" s="227"/>
      <c r="G903" s="228"/>
      <c r="H903" s="229"/>
      <c r="I903" s="228"/>
      <c r="J903" s="229"/>
      <c r="K903" s="218">
        <f t="shared" si="35"/>
        <v>0</v>
      </c>
      <c r="L903" s="207"/>
      <c r="N903" s="230">
        <f t="shared" si="36"/>
        <v>0</v>
      </c>
    </row>
    <row r="904" spans="1:14" s="221" customFormat="1" ht="16.5" customHeight="1" x14ac:dyDescent="0.2">
      <c r="A904" s="222"/>
      <c r="B904" s="223"/>
      <c r="C904" s="224"/>
      <c r="D904" s="230"/>
      <c r="E904" s="226"/>
      <c r="F904" s="227"/>
      <c r="G904" s="228"/>
      <c r="H904" s="229"/>
      <c r="I904" s="228"/>
      <c r="J904" s="229"/>
      <c r="K904" s="218">
        <f t="shared" si="35"/>
        <v>0</v>
      </c>
      <c r="L904" s="207"/>
      <c r="N904" s="230">
        <f t="shared" si="36"/>
        <v>0</v>
      </c>
    </row>
    <row r="905" spans="1:14" s="221" customFormat="1" ht="16.5" customHeight="1" x14ac:dyDescent="0.2">
      <c r="A905" s="222"/>
      <c r="B905" s="223"/>
      <c r="C905" s="224"/>
      <c r="D905" s="230"/>
      <c r="E905" s="226"/>
      <c r="F905" s="227"/>
      <c r="G905" s="228"/>
      <c r="H905" s="229"/>
      <c r="I905" s="228"/>
      <c r="J905" s="229"/>
      <c r="K905" s="218">
        <f t="shared" si="35"/>
        <v>0</v>
      </c>
      <c r="L905" s="207"/>
      <c r="N905" s="230">
        <f t="shared" si="36"/>
        <v>0</v>
      </c>
    </row>
    <row r="906" spans="1:14" s="221" customFormat="1" ht="16.5" customHeight="1" x14ac:dyDescent="0.2">
      <c r="A906" s="222"/>
      <c r="B906" s="223"/>
      <c r="C906" s="224"/>
      <c r="D906" s="230"/>
      <c r="E906" s="226"/>
      <c r="F906" s="227"/>
      <c r="G906" s="228"/>
      <c r="H906" s="229"/>
      <c r="I906" s="228"/>
      <c r="J906" s="229"/>
      <c r="K906" s="218">
        <f t="shared" si="35"/>
        <v>0</v>
      </c>
      <c r="L906" s="207"/>
      <c r="N906" s="230">
        <f t="shared" si="36"/>
        <v>0</v>
      </c>
    </row>
    <row r="907" spans="1:14" s="221" customFormat="1" ht="16.5" customHeight="1" x14ac:dyDescent="0.2">
      <c r="A907" s="222"/>
      <c r="B907" s="223"/>
      <c r="C907" s="224"/>
      <c r="D907" s="230"/>
      <c r="E907" s="226"/>
      <c r="F907" s="227"/>
      <c r="G907" s="228"/>
      <c r="H907" s="229"/>
      <c r="I907" s="228"/>
      <c r="J907" s="229"/>
      <c r="K907" s="218">
        <f t="shared" si="35"/>
        <v>0</v>
      </c>
      <c r="L907" s="207"/>
      <c r="N907" s="230">
        <f t="shared" si="36"/>
        <v>0</v>
      </c>
    </row>
    <row r="908" spans="1:14" s="221" customFormat="1" ht="16.5" customHeight="1" x14ac:dyDescent="0.2">
      <c r="A908" s="222"/>
      <c r="B908" s="223"/>
      <c r="C908" s="224"/>
      <c r="D908" s="230"/>
      <c r="E908" s="226"/>
      <c r="F908" s="227"/>
      <c r="G908" s="228"/>
      <c r="H908" s="229"/>
      <c r="I908" s="228"/>
      <c r="J908" s="229"/>
      <c r="K908" s="218">
        <f t="shared" si="35"/>
        <v>0</v>
      </c>
      <c r="L908" s="207"/>
      <c r="N908" s="230">
        <f t="shared" si="36"/>
        <v>0</v>
      </c>
    </row>
    <row r="909" spans="1:14" s="221" customFormat="1" ht="16.5" customHeight="1" x14ac:dyDescent="0.2">
      <c r="A909" s="222"/>
      <c r="B909" s="223"/>
      <c r="C909" s="224"/>
      <c r="D909" s="230"/>
      <c r="E909" s="226"/>
      <c r="F909" s="227"/>
      <c r="G909" s="228"/>
      <c r="H909" s="229"/>
      <c r="I909" s="228"/>
      <c r="J909" s="229"/>
      <c r="K909" s="218">
        <f t="shared" ref="K909:K972" si="37">G909*$K$6</f>
        <v>0</v>
      </c>
      <c r="L909" s="207"/>
      <c r="N909" s="230">
        <f t="shared" si="36"/>
        <v>0</v>
      </c>
    </row>
    <row r="910" spans="1:14" s="221" customFormat="1" ht="16.5" customHeight="1" x14ac:dyDescent="0.2">
      <c r="A910" s="222"/>
      <c r="B910" s="223"/>
      <c r="C910" s="224"/>
      <c r="D910" s="230"/>
      <c r="E910" s="226"/>
      <c r="F910" s="227"/>
      <c r="G910" s="228"/>
      <c r="H910" s="229"/>
      <c r="I910" s="228"/>
      <c r="J910" s="229"/>
      <c r="K910" s="218">
        <f t="shared" si="37"/>
        <v>0</v>
      </c>
      <c r="L910" s="207"/>
      <c r="N910" s="230">
        <f t="shared" ref="N910:N973" si="38">IF(D910="SŽDC",0,IF(D910="Ostatní",0,IF(D910="",0,1)))</f>
        <v>0</v>
      </c>
    </row>
    <row r="911" spans="1:14" s="221" customFormat="1" ht="16.5" customHeight="1" x14ac:dyDescent="0.2">
      <c r="A911" s="222"/>
      <c r="B911" s="223"/>
      <c r="C911" s="224"/>
      <c r="D911" s="230"/>
      <c r="E911" s="226"/>
      <c r="F911" s="227"/>
      <c r="G911" s="228"/>
      <c r="H911" s="229"/>
      <c r="I911" s="228"/>
      <c r="J911" s="229"/>
      <c r="K911" s="218">
        <f t="shared" si="37"/>
        <v>0</v>
      </c>
      <c r="L911" s="207"/>
      <c r="N911" s="230">
        <f t="shared" si="38"/>
        <v>0</v>
      </c>
    </row>
    <row r="912" spans="1:14" s="221" customFormat="1" ht="16.5" customHeight="1" x14ac:dyDescent="0.2">
      <c r="A912" s="222"/>
      <c r="B912" s="223"/>
      <c r="C912" s="224"/>
      <c r="D912" s="230"/>
      <c r="E912" s="226"/>
      <c r="F912" s="227"/>
      <c r="G912" s="228"/>
      <c r="H912" s="229"/>
      <c r="I912" s="228"/>
      <c r="J912" s="229"/>
      <c r="K912" s="218">
        <f t="shared" si="37"/>
        <v>0</v>
      </c>
      <c r="L912" s="207"/>
      <c r="N912" s="230">
        <f t="shared" si="38"/>
        <v>0</v>
      </c>
    </row>
    <row r="913" spans="1:14" s="221" customFormat="1" ht="16.5" customHeight="1" x14ac:dyDescent="0.2">
      <c r="A913" s="222"/>
      <c r="B913" s="223"/>
      <c r="C913" s="224"/>
      <c r="D913" s="230"/>
      <c r="E913" s="226"/>
      <c r="F913" s="227"/>
      <c r="G913" s="228"/>
      <c r="H913" s="229"/>
      <c r="I913" s="228"/>
      <c r="J913" s="229"/>
      <c r="K913" s="218">
        <f t="shared" si="37"/>
        <v>0</v>
      </c>
      <c r="L913" s="207"/>
      <c r="N913" s="230">
        <f t="shared" si="38"/>
        <v>0</v>
      </c>
    </row>
    <row r="914" spans="1:14" s="221" customFormat="1" ht="16.5" customHeight="1" x14ac:dyDescent="0.2">
      <c r="A914" s="222"/>
      <c r="B914" s="223"/>
      <c r="C914" s="224"/>
      <c r="D914" s="230"/>
      <c r="E914" s="226"/>
      <c r="F914" s="227"/>
      <c r="G914" s="228"/>
      <c r="H914" s="229"/>
      <c r="I914" s="228"/>
      <c r="J914" s="229"/>
      <c r="K914" s="218">
        <f t="shared" si="37"/>
        <v>0</v>
      </c>
      <c r="L914" s="207"/>
      <c r="N914" s="230">
        <f t="shared" si="38"/>
        <v>0</v>
      </c>
    </row>
    <row r="915" spans="1:14" s="221" customFormat="1" ht="16.5" customHeight="1" x14ac:dyDescent="0.2">
      <c r="A915" s="222"/>
      <c r="B915" s="223"/>
      <c r="C915" s="224"/>
      <c r="D915" s="230"/>
      <c r="E915" s="226"/>
      <c r="F915" s="227"/>
      <c r="G915" s="228"/>
      <c r="H915" s="229"/>
      <c r="I915" s="228"/>
      <c r="J915" s="229"/>
      <c r="K915" s="218">
        <f t="shared" si="37"/>
        <v>0</v>
      </c>
      <c r="L915" s="207"/>
      <c r="N915" s="230">
        <f t="shared" si="38"/>
        <v>0</v>
      </c>
    </row>
    <row r="916" spans="1:14" s="221" customFormat="1" ht="16.5" customHeight="1" x14ac:dyDescent="0.2">
      <c r="A916" s="222"/>
      <c r="B916" s="223"/>
      <c r="C916" s="224"/>
      <c r="D916" s="230"/>
      <c r="E916" s="226"/>
      <c r="F916" s="227"/>
      <c r="G916" s="228"/>
      <c r="H916" s="229"/>
      <c r="I916" s="228"/>
      <c r="J916" s="229"/>
      <c r="K916" s="218">
        <f t="shared" si="37"/>
        <v>0</v>
      </c>
      <c r="L916" s="207"/>
      <c r="N916" s="230">
        <f t="shared" si="38"/>
        <v>0</v>
      </c>
    </row>
    <row r="917" spans="1:14" s="221" customFormat="1" ht="16.5" customHeight="1" x14ac:dyDescent="0.2">
      <c r="A917" s="222"/>
      <c r="B917" s="223"/>
      <c r="C917" s="224"/>
      <c r="D917" s="230"/>
      <c r="E917" s="226"/>
      <c r="F917" s="227"/>
      <c r="G917" s="228"/>
      <c r="H917" s="229"/>
      <c r="I917" s="228"/>
      <c r="J917" s="229"/>
      <c r="K917" s="218">
        <f t="shared" si="37"/>
        <v>0</v>
      </c>
      <c r="L917" s="207"/>
      <c r="N917" s="230">
        <f t="shared" si="38"/>
        <v>0</v>
      </c>
    </row>
    <row r="918" spans="1:14" s="221" customFormat="1" ht="16.5" customHeight="1" x14ac:dyDescent="0.2">
      <c r="A918" s="222"/>
      <c r="B918" s="223"/>
      <c r="C918" s="224"/>
      <c r="D918" s="230"/>
      <c r="E918" s="226"/>
      <c r="F918" s="227"/>
      <c r="G918" s="228"/>
      <c r="H918" s="229"/>
      <c r="I918" s="228"/>
      <c r="J918" s="229"/>
      <c r="K918" s="218">
        <f t="shared" si="37"/>
        <v>0</v>
      </c>
      <c r="L918" s="207"/>
      <c r="N918" s="230">
        <f t="shared" si="38"/>
        <v>0</v>
      </c>
    </row>
    <row r="919" spans="1:14" s="221" customFormat="1" ht="16.5" customHeight="1" x14ac:dyDescent="0.2">
      <c r="A919" s="222"/>
      <c r="B919" s="223"/>
      <c r="C919" s="224"/>
      <c r="D919" s="230"/>
      <c r="E919" s="226"/>
      <c r="F919" s="227"/>
      <c r="G919" s="228"/>
      <c r="H919" s="229"/>
      <c r="I919" s="228"/>
      <c r="J919" s="229"/>
      <c r="K919" s="218">
        <f t="shared" si="37"/>
        <v>0</v>
      </c>
      <c r="L919" s="207"/>
      <c r="N919" s="230">
        <f t="shared" si="38"/>
        <v>0</v>
      </c>
    </row>
    <row r="920" spans="1:14" s="221" customFormat="1" ht="16.5" customHeight="1" x14ac:dyDescent="0.2">
      <c r="A920" s="222"/>
      <c r="B920" s="223"/>
      <c r="C920" s="224"/>
      <c r="D920" s="230"/>
      <c r="E920" s="226"/>
      <c r="F920" s="227"/>
      <c r="G920" s="228"/>
      <c r="H920" s="229"/>
      <c r="I920" s="228"/>
      <c r="J920" s="229"/>
      <c r="K920" s="218">
        <f t="shared" si="37"/>
        <v>0</v>
      </c>
      <c r="L920" s="207"/>
      <c r="N920" s="230">
        <f t="shared" si="38"/>
        <v>0</v>
      </c>
    </row>
    <row r="921" spans="1:14" s="221" customFormat="1" ht="16.5" customHeight="1" x14ac:dyDescent="0.2">
      <c r="A921" s="222"/>
      <c r="B921" s="223"/>
      <c r="C921" s="224"/>
      <c r="D921" s="230"/>
      <c r="E921" s="226"/>
      <c r="F921" s="227"/>
      <c r="G921" s="228"/>
      <c r="H921" s="229"/>
      <c r="I921" s="228"/>
      <c r="J921" s="229"/>
      <c r="K921" s="218">
        <f t="shared" si="37"/>
        <v>0</v>
      </c>
      <c r="L921" s="207"/>
      <c r="N921" s="230">
        <f t="shared" si="38"/>
        <v>0</v>
      </c>
    </row>
    <row r="922" spans="1:14" s="221" customFormat="1" ht="16.5" customHeight="1" x14ac:dyDescent="0.2">
      <c r="A922" s="222"/>
      <c r="B922" s="223"/>
      <c r="C922" s="224"/>
      <c r="D922" s="230"/>
      <c r="E922" s="226"/>
      <c r="F922" s="227"/>
      <c r="G922" s="228"/>
      <c r="H922" s="229"/>
      <c r="I922" s="228"/>
      <c r="J922" s="229"/>
      <c r="K922" s="218">
        <f t="shared" si="37"/>
        <v>0</v>
      </c>
      <c r="L922" s="207"/>
      <c r="N922" s="230">
        <f t="shared" si="38"/>
        <v>0</v>
      </c>
    </row>
    <row r="923" spans="1:14" s="221" customFormat="1" ht="16.5" customHeight="1" x14ac:dyDescent="0.2">
      <c r="A923" s="222"/>
      <c r="B923" s="223"/>
      <c r="C923" s="224"/>
      <c r="D923" s="230"/>
      <c r="E923" s="226"/>
      <c r="F923" s="227"/>
      <c r="G923" s="228"/>
      <c r="H923" s="229"/>
      <c r="I923" s="228"/>
      <c r="J923" s="229"/>
      <c r="K923" s="218">
        <f t="shared" si="37"/>
        <v>0</v>
      </c>
      <c r="L923" s="207"/>
      <c r="N923" s="230">
        <f t="shared" si="38"/>
        <v>0</v>
      </c>
    </row>
    <row r="924" spans="1:14" s="221" customFormat="1" ht="16.5" customHeight="1" x14ac:dyDescent="0.2">
      <c r="A924" s="222"/>
      <c r="B924" s="223"/>
      <c r="C924" s="224"/>
      <c r="D924" s="230"/>
      <c r="E924" s="226"/>
      <c r="F924" s="227"/>
      <c r="G924" s="228"/>
      <c r="H924" s="229"/>
      <c r="I924" s="228"/>
      <c r="J924" s="229"/>
      <c r="K924" s="218">
        <f t="shared" si="37"/>
        <v>0</v>
      </c>
      <c r="L924" s="207"/>
      <c r="N924" s="230">
        <f t="shared" si="38"/>
        <v>0</v>
      </c>
    </row>
    <row r="925" spans="1:14" s="221" customFormat="1" ht="16.5" customHeight="1" x14ac:dyDescent="0.2">
      <c r="A925" s="222"/>
      <c r="B925" s="223"/>
      <c r="C925" s="224"/>
      <c r="D925" s="230"/>
      <c r="E925" s="226"/>
      <c r="F925" s="227"/>
      <c r="G925" s="228"/>
      <c r="H925" s="229"/>
      <c r="I925" s="228"/>
      <c r="J925" s="229"/>
      <c r="K925" s="218">
        <f t="shared" si="37"/>
        <v>0</v>
      </c>
      <c r="L925" s="207"/>
      <c r="N925" s="230">
        <f t="shared" si="38"/>
        <v>0</v>
      </c>
    </row>
    <row r="926" spans="1:14" s="221" customFormat="1" ht="16.5" customHeight="1" x14ac:dyDescent="0.2">
      <c r="A926" s="222"/>
      <c r="B926" s="223"/>
      <c r="C926" s="224"/>
      <c r="D926" s="230"/>
      <c r="E926" s="226"/>
      <c r="F926" s="227"/>
      <c r="G926" s="228"/>
      <c r="H926" s="229"/>
      <c r="I926" s="228"/>
      <c r="J926" s="229"/>
      <c r="K926" s="218">
        <f t="shared" si="37"/>
        <v>0</v>
      </c>
      <c r="L926" s="207"/>
      <c r="N926" s="230">
        <f t="shared" si="38"/>
        <v>0</v>
      </c>
    </row>
    <row r="927" spans="1:14" s="221" customFormat="1" ht="16.5" customHeight="1" x14ac:dyDescent="0.2">
      <c r="A927" s="222"/>
      <c r="B927" s="223"/>
      <c r="C927" s="224"/>
      <c r="D927" s="230"/>
      <c r="E927" s="226"/>
      <c r="F927" s="227"/>
      <c r="G927" s="228"/>
      <c r="H927" s="229"/>
      <c r="I927" s="228"/>
      <c r="J927" s="229"/>
      <c r="K927" s="218">
        <f t="shared" si="37"/>
        <v>0</v>
      </c>
      <c r="L927" s="207"/>
      <c r="N927" s="230">
        <f t="shared" si="38"/>
        <v>0</v>
      </c>
    </row>
    <row r="928" spans="1:14" s="221" customFormat="1" ht="16.5" customHeight="1" x14ac:dyDescent="0.2">
      <c r="A928" s="222"/>
      <c r="B928" s="223"/>
      <c r="C928" s="224"/>
      <c r="D928" s="230"/>
      <c r="E928" s="226"/>
      <c r="F928" s="227"/>
      <c r="G928" s="228"/>
      <c r="H928" s="229"/>
      <c r="I928" s="228"/>
      <c r="J928" s="229"/>
      <c r="K928" s="218">
        <f t="shared" si="37"/>
        <v>0</v>
      </c>
      <c r="L928" s="207"/>
      <c r="N928" s="230">
        <f t="shared" si="38"/>
        <v>0</v>
      </c>
    </row>
    <row r="929" spans="1:14" s="221" customFormat="1" ht="16.5" customHeight="1" x14ac:dyDescent="0.2">
      <c r="A929" s="222"/>
      <c r="B929" s="223"/>
      <c r="C929" s="224"/>
      <c r="D929" s="230"/>
      <c r="E929" s="226"/>
      <c r="F929" s="227"/>
      <c r="G929" s="228"/>
      <c r="H929" s="229"/>
      <c r="I929" s="228"/>
      <c r="J929" s="229"/>
      <c r="K929" s="218">
        <f t="shared" si="37"/>
        <v>0</v>
      </c>
      <c r="L929" s="207"/>
      <c r="N929" s="230">
        <f t="shared" si="38"/>
        <v>0</v>
      </c>
    </row>
    <row r="930" spans="1:14" s="221" customFormat="1" ht="16.5" customHeight="1" x14ac:dyDescent="0.2">
      <c r="A930" s="222"/>
      <c r="B930" s="223"/>
      <c r="C930" s="224"/>
      <c r="D930" s="230"/>
      <c r="E930" s="226"/>
      <c r="F930" s="227"/>
      <c r="G930" s="228"/>
      <c r="H930" s="229"/>
      <c r="I930" s="228"/>
      <c r="J930" s="229"/>
      <c r="K930" s="218">
        <f t="shared" si="37"/>
        <v>0</v>
      </c>
      <c r="L930" s="207"/>
      <c r="N930" s="230">
        <f t="shared" si="38"/>
        <v>0</v>
      </c>
    </row>
    <row r="931" spans="1:14" s="221" customFormat="1" ht="16.5" customHeight="1" x14ac:dyDescent="0.2">
      <c r="A931" s="222"/>
      <c r="B931" s="223"/>
      <c r="C931" s="224"/>
      <c r="D931" s="230"/>
      <c r="E931" s="226"/>
      <c r="F931" s="227"/>
      <c r="G931" s="228"/>
      <c r="H931" s="229"/>
      <c r="I931" s="228"/>
      <c r="J931" s="229"/>
      <c r="K931" s="218">
        <f t="shared" si="37"/>
        <v>0</v>
      </c>
      <c r="L931" s="207"/>
      <c r="N931" s="230">
        <f t="shared" si="38"/>
        <v>0</v>
      </c>
    </row>
    <row r="932" spans="1:14" s="221" customFormat="1" ht="16.5" customHeight="1" x14ac:dyDescent="0.2">
      <c r="A932" s="222"/>
      <c r="B932" s="223"/>
      <c r="C932" s="224"/>
      <c r="D932" s="230"/>
      <c r="E932" s="226"/>
      <c r="F932" s="227"/>
      <c r="G932" s="228"/>
      <c r="H932" s="229"/>
      <c r="I932" s="228"/>
      <c r="J932" s="229"/>
      <c r="K932" s="218">
        <f t="shared" si="37"/>
        <v>0</v>
      </c>
      <c r="L932" s="207"/>
      <c r="N932" s="230">
        <f t="shared" si="38"/>
        <v>0</v>
      </c>
    </row>
    <row r="933" spans="1:14" s="221" customFormat="1" ht="16.5" customHeight="1" x14ac:dyDescent="0.2">
      <c r="A933" s="222"/>
      <c r="B933" s="223"/>
      <c r="C933" s="224"/>
      <c r="D933" s="230"/>
      <c r="E933" s="226"/>
      <c r="F933" s="227"/>
      <c r="G933" s="228"/>
      <c r="H933" s="229"/>
      <c r="I933" s="228"/>
      <c r="J933" s="229"/>
      <c r="K933" s="218">
        <f t="shared" si="37"/>
        <v>0</v>
      </c>
      <c r="L933" s="207"/>
      <c r="N933" s="230">
        <f t="shared" si="38"/>
        <v>0</v>
      </c>
    </row>
    <row r="934" spans="1:14" s="221" customFormat="1" ht="16.5" customHeight="1" x14ac:dyDescent="0.2">
      <c r="A934" s="222"/>
      <c r="B934" s="223"/>
      <c r="C934" s="224"/>
      <c r="D934" s="230"/>
      <c r="E934" s="226"/>
      <c r="F934" s="227"/>
      <c r="G934" s="228"/>
      <c r="H934" s="229"/>
      <c r="I934" s="228"/>
      <c r="J934" s="229"/>
      <c r="K934" s="218">
        <f t="shared" si="37"/>
        <v>0</v>
      </c>
      <c r="L934" s="207"/>
      <c r="N934" s="230">
        <f t="shared" si="38"/>
        <v>0</v>
      </c>
    </row>
    <row r="935" spans="1:14" s="221" customFormat="1" ht="16.5" customHeight="1" x14ac:dyDescent="0.2">
      <c r="A935" s="222"/>
      <c r="B935" s="223"/>
      <c r="C935" s="224"/>
      <c r="D935" s="230"/>
      <c r="E935" s="226"/>
      <c r="F935" s="227"/>
      <c r="G935" s="228"/>
      <c r="H935" s="229"/>
      <c r="I935" s="228"/>
      <c r="J935" s="229"/>
      <c r="K935" s="218">
        <f t="shared" si="37"/>
        <v>0</v>
      </c>
      <c r="L935" s="207"/>
      <c r="N935" s="230">
        <f t="shared" si="38"/>
        <v>0</v>
      </c>
    </row>
    <row r="936" spans="1:14" s="221" customFormat="1" ht="16.5" customHeight="1" x14ac:dyDescent="0.2">
      <c r="A936" s="222"/>
      <c r="B936" s="223"/>
      <c r="C936" s="224"/>
      <c r="D936" s="230"/>
      <c r="E936" s="226"/>
      <c r="F936" s="227"/>
      <c r="G936" s="228"/>
      <c r="H936" s="229"/>
      <c r="I936" s="228"/>
      <c r="J936" s="229"/>
      <c r="K936" s="218">
        <f t="shared" si="37"/>
        <v>0</v>
      </c>
      <c r="L936" s="207"/>
      <c r="N936" s="230">
        <f t="shared" si="38"/>
        <v>0</v>
      </c>
    </row>
    <row r="937" spans="1:14" s="221" customFormat="1" ht="16.5" customHeight="1" x14ac:dyDescent="0.2">
      <c r="A937" s="222"/>
      <c r="B937" s="223"/>
      <c r="C937" s="224"/>
      <c r="D937" s="230"/>
      <c r="E937" s="226"/>
      <c r="F937" s="227"/>
      <c r="G937" s="228"/>
      <c r="H937" s="229"/>
      <c r="I937" s="228"/>
      <c r="J937" s="229"/>
      <c r="K937" s="218">
        <f t="shared" si="37"/>
        <v>0</v>
      </c>
      <c r="L937" s="207"/>
      <c r="N937" s="230">
        <f t="shared" si="38"/>
        <v>0</v>
      </c>
    </row>
    <row r="938" spans="1:14" s="221" customFormat="1" ht="16.5" customHeight="1" x14ac:dyDescent="0.2">
      <c r="A938" s="222"/>
      <c r="B938" s="223"/>
      <c r="C938" s="224"/>
      <c r="D938" s="230"/>
      <c r="E938" s="226"/>
      <c r="F938" s="227"/>
      <c r="G938" s="228"/>
      <c r="H938" s="229"/>
      <c r="I938" s="228"/>
      <c r="J938" s="229"/>
      <c r="K938" s="218">
        <f t="shared" si="37"/>
        <v>0</v>
      </c>
      <c r="L938" s="207"/>
      <c r="N938" s="230">
        <f t="shared" si="38"/>
        <v>0</v>
      </c>
    </row>
    <row r="939" spans="1:14" s="221" customFormat="1" ht="16.5" customHeight="1" x14ac:dyDescent="0.2">
      <c r="A939" s="222"/>
      <c r="B939" s="223"/>
      <c r="C939" s="224"/>
      <c r="D939" s="230"/>
      <c r="E939" s="226"/>
      <c r="F939" s="227"/>
      <c r="G939" s="228"/>
      <c r="H939" s="229"/>
      <c r="I939" s="228"/>
      <c r="J939" s="229"/>
      <c r="K939" s="218">
        <f t="shared" si="37"/>
        <v>0</v>
      </c>
      <c r="L939" s="207"/>
      <c r="N939" s="230">
        <f t="shared" si="38"/>
        <v>0</v>
      </c>
    </row>
    <row r="940" spans="1:14" s="221" customFormat="1" ht="16.5" customHeight="1" x14ac:dyDescent="0.2">
      <c r="A940" s="222"/>
      <c r="B940" s="223"/>
      <c r="C940" s="224"/>
      <c r="D940" s="230"/>
      <c r="E940" s="226"/>
      <c r="F940" s="227"/>
      <c r="G940" s="228"/>
      <c r="H940" s="229"/>
      <c r="I940" s="228"/>
      <c r="J940" s="229"/>
      <c r="K940" s="218">
        <f t="shared" si="37"/>
        <v>0</v>
      </c>
      <c r="L940" s="207"/>
      <c r="N940" s="230">
        <f t="shared" si="38"/>
        <v>0</v>
      </c>
    </row>
    <row r="941" spans="1:14" s="221" customFormat="1" ht="16.5" customHeight="1" x14ac:dyDescent="0.2">
      <c r="A941" s="222"/>
      <c r="B941" s="223"/>
      <c r="C941" s="224"/>
      <c r="D941" s="230"/>
      <c r="E941" s="226"/>
      <c r="F941" s="227"/>
      <c r="G941" s="228"/>
      <c r="H941" s="229"/>
      <c r="I941" s="228"/>
      <c r="J941" s="229"/>
      <c r="K941" s="218">
        <f t="shared" si="37"/>
        <v>0</v>
      </c>
      <c r="L941" s="207"/>
      <c r="N941" s="230">
        <f t="shared" si="38"/>
        <v>0</v>
      </c>
    </row>
    <row r="942" spans="1:14" s="221" customFormat="1" ht="16.5" customHeight="1" x14ac:dyDescent="0.2">
      <c r="A942" s="222"/>
      <c r="B942" s="223"/>
      <c r="C942" s="224"/>
      <c r="D942" s="230"/>
      <c r="E942" s="226"/>
      <c r="F942" s="227"/>
      <c r="G942" s="228"/>
      <c r="H942" s="229"/>
      <c r="I942" s="228"/>
      <c r="J942" s="229"/>
      <c r="K942" s="218">
        <f t="shared" si="37"/>
        <v>0</v>
      </c>
      <c r="L942" s="207"/>
      <c r="N942" s="230">
        <f t="shared" si="38"/>
        <v>0</v>
      </c>
    </row>
    <row r="943" spans="1:14" s="221" customFormat="1" ht="16.5" customHeight="1" x14ac:dyDescent="0.2">
      <c r="A943" s="222"/>
      <c r="B943" s="223"/>
      <c r="C943" s="224"/>
      <c r="D943" s="230"/>
      <c r="E943" s="226"/>
      <c r="F943" s="227"/>
      <c r="G943" s="228"/>
      <c r="H943" s="229"/>
      <c r="I943" s="228"/>
      <c r="J943" s="229"/>
      <c r="K943" s="218">
        <f t="shared" si="37"/>
        <v>0</v>
      </c>
      <c r="L943" s="207"/>
      <c r="N943" s="230">
        <f t="shared" si="38"/>
        <v>0</v>
      </c>
    </row>
    <row r="944" spans="1:14" s="221" customFormat="1" ht="16.5" customHeight="1" x14ac:dyDescent="0.2">
      <c r="A944" s="222"/>
      <c r="B944" s="223"/>
      <c r="C944" s="224"/>
      <c r="D944" s="230"/>
      <c r="E944" s="226"/>
      <c r="F944" s="227"/>
      <c r="G944" s="228"/>
      <c r="H944" s="229"/>
      <c r="I944" s="228"/>
      <c r="J944" s="229"/>
      <c r="K944" s="218">
        <f t="shared" si="37"/>
        <v>0</v>
      </c>
      <c r="L944" s="207"/>
      <c r="N944" s="230">
        <f t="shared" si="38"/>
        <v>0</v>
      </c>
    </row>
    <row r="945" spans="1:14" s="221" customFormat="1" ht="16.5" customHeight="1" x14ac:dyDescent="0.2">
      <c r="A945" s="222"/>
      <c r="B945" s="223"/>
      <c r="C945" s="224"/>
      <c r="D945" s="230"/>
      <c r="E945" s="226"/>
      <c r="F945" s="227"/>
      <c r="G945" s="228"/>
      <c r="H945" s="229"/>
      <c r="I945" s="228"/>
      <c r="J945" s="229"/>
      <c r="K945" s="218">
        <f t="shared" si="37"/>
        <v>0</v>
      </c>
      <c r="L945" s="207"/>
      <c r="N945" s="230">
        <f t="shared" si="38"/>
        <v>0</v>
      </c>
    </row>
    <row r="946" spans="1:14" s="221" customFormat="1" ht="16.5" customHeight="1" x14ac:dyDescent="0.2">
      <c r="A946" s="222"/>
      <c r="B946" s="223"/>
      <c r="C946" s="224"/>
      <c r="D946" s="230"/>
      <c r="E946" s="226"/>
      <c r="F946" s="227"/>
      <c r="G946" s="228"/>
      <c r="H946" s="229"/>
      <c r="I946" s="228"/>
      <c r="J946" s="229"/>
      <c r="K946" s="218">
        <f t="shared" si="37"/>
        <v>0</v>
      </c>
      <c r="L946" s="207"/>
      <c r="N946" s="230">
        <f t="shared" si="38"/>
        <v>0</v>
      </c>
    </row>
    <row r="947" spans="1:14" s="221" customFormat="1" ht="16.5" customHeight="1" x14ac:dyDescent="0.2">
      <c r="A947" s="222"/>
      <c r="B947" s="223"/>
      <c r="C947" s="224"/>
      <c r="D947" s="230"/>
      <c r="E947" s="226"/>
      <c r="F947" s="227"/>
      <c r="G947" s="228"/>
      <c r="H947" s="229"/>
      <c r="I947" s="228"/>
      <c r="J947" s="229"/>
      <c r="K947" s="218">
        <f t="shared" si="37"/>
        <v>0</v>
      </c>
      <c r="L947" s="207"/>
      <c r="N947" s="230">
        <f t="shared" si="38"/>
        <v>0</v>
      </c>
    </row>
    <row r="948" spans="1:14" s="221" customFormat="1" ht="16.5" customHeight="1" x14ac:dyDescent="0.2">
      <c r="A948" s="222"/>
      <c r="B948" s="223"/>
      <c r="C948" s="224"/>
      <c r="D948" s="230"/>
      <c r="E948" s="226"/>
      <c r="F948" s="227"/>
      <c r="G948" s="228"/>
      <c r="H948" s="229"/>
      <c r="I948" s="228"/>
      <c r="J948" s="229"/>
      <c r="K948" s="218">
        <f t="shared" si="37"/>
        <v>0</v>
      </c>
      <c r="L948" s="207"/>
      <c r="N948" s="230">
        <f t="shared" si="38"/>
        <v>0</v>
      </c>
    </row>
    <row r="949" spans="1:14" s="221" customFormat="1" ht="16.5" customHeight="1" x14ac:dyDescent="0.2">
      <c r="A949" s="222"/>
      <c r="B949" s="223"/>
      <c r="C949" s="224"/>
      <c r="D949" s="230"/>
      <c r="E949" s="226"/>
      <c r="F949" s="227"/>
      <c r="G949" s="228"/>
      <c r="H949" s="229"/>
      <c r="I949" s="228"/>
      <c r="J949" s="229"/>
      <c r="K949" s="218">
        <f t="shared" si="37"/>
        <v>0</v>
      </c>
      <c r="L949" s="207"/>
      <c r="N949" s="230">
        <f t="shared" si="38"/>
        <v>0</v>
      </c>
    </row>
    <row r="950" spans="1:14" s="221" customFormat="1" ht="16.5" customHeight="1" x14ac:dyDescent="0.2">
      <c r="A950" s="222"/>
      <c r="B950" s="223"/>
      <c r="C950" s="224"/>
      <c r="D950" s="230"/>
      <c r="E950" s="226"/>
      <c r="F950" s="227"/>
      <c r="G950" s="228"/>
      <c r="H950" s="229"/>
      <c r="I950" s="228"/>
      <c r="J950" s="229"/>
      <c r="K950" s="218">
        <f t="shared" si="37"/>
        <v>0</v>
      </c>
      <c r="L950" s="207"/>
      <c r="N950" s="230">
        <f t="shared" si="38"/>
        <v>0</v>
      </c>
    </row>
    <row r="951" spans="1:14" s="221" customFormat="1" ht="16.5" customHeight="1" x14ac:dyDescent="0.2">
      <c r="A951" s="222"/>
      <c r="B951" s="223"/>
      <c r="C951" s="224"/>
      <c r="D951" s="230"/>
      <c r="E951" s="226"/>
      <c r="F951" s="227"/>
      <c r="G951" s="228"/>
      <c r="H951" s="229"/>
      <c r="I951" s="228"/>
      <c r="J951" s="229"/>
      <c r="K951" s="218">
        <f t="shared" si="37"/>
        <v>0</v>
      </c>
      <c r="L951" s="207"/>
      <c r="N951" s="230">
        <f t="shared" si="38"/>
        <v>0</v>
      </c>
    </row>
    <row r="952" spans="1:14" s="221" customFormat="1" ht="16.5" customHeight="1" x14ac:dyDescent="0.2">
      <c r="A952" s="222"/>
      <c r="B952" s="223"/>
      <c r="C952" s="224"/>
      <c r="D952" s="230"/>
      <c r="E952" s="226"/>
      <c r="F952" s="227"/>
      <c r="G952" s="228"/>
      <c r="H952" s="229"/>
      <c r="I952" s="228"/>
      <c r="J952" s="229"/>
      <c r="K952" s="218">
        <f t="shared" si="37"/>
        <v>0</v>
      </c>
      <c r="L952" s="207"/>
      <c r="N952" s="230">
        <f t="shared" si="38"/>
        <v>0</v>
      </c>
    </row>
    <row r="953" spans="1:14" s="221" customFormat="1" ht="16.5" customHeight="1" x14ac:dyDescent="0.2">
      <c r="A953" s="222"/>
      <c r="B953" s="223"/>
      <c r="C953" s="224"/>
      <c r="D953" s="230"/>
      <c r="E953" s="226"/>
      <c r="F953" s="227"/>
      <c r="G953" s="228"/>
      <c r="H953" s="229"/>
      <c r="I953" s="228"/>
      <c r="J953" s="229"/>
      <c r="K953" s="218">
        <f t="shared" si="37"/>
        <v>0</v>
      </c>
      <c r="L953" s="207"/>
      <c r="N953" s="230">
        <f t="shared" si="38"/>
        <v>0</v>
      </c>
    </row>
    <row r="954" spans="1:14" s="221" customFormat="1" ht="16.5" customHeight="1" x14ac:dyDescent="0.2">
      <c r="A954" s="222"/>
      <c r="B954" s="223"/>
      <c r="C954" s="224"/>
      <c r="D954" s="230"/>
      <c r="E954" s="226"/>
      <c r="F954" s="227"/>
      <c r="G954" s="228"/>
      <c r="H954" s="229"/>
      <c r="I954" s="228"/>
      <c r="J954" s="229"/>
      <c r="K954" s="218">
        <f t="shared" si="37"/>
        <v>0</v>
      </c>
      <c r="L954" s="207"/>
      <c r="N954" s="230">
        <f t="shared" si="38"/>
        <v>0</v>
      </c>
    </row>
    <row r="955" spans="1:14" s="221" customFormat="1" ht="16.5" customHeight="1" x14ac:dyDescent="0.2">
      <c r="A955" s="222"/>
      <c r="B955" s="223"/>
      <c r="C955" s="224"/>
      <c r="D955" s="230"/>
      <c r="E955" s="226"/>
      <c r="F955" s="227"/>
      <c r="G955" s="228"/>
      <c r="H955" s="229"/>
      <c r="I955" s="228"/>
      <c r="J955" s="229"/>
      <c r="K955" s="218">
        <f t="shared" si="37"/>
        <v>0</v>
      </c>
      <c r="L955" s="207"/>
      <c r="N955" s="230">
        <f t="shared" si="38"/>
        <v>0</v>
      </c>
    </row>
    <row r="956" spans="1:14" s="221" customFormat="1" ht="16.5" customHeight="1" x14ac:dyDescent="0.2">
      <c r="A956" s="222"/>
      <c r="B956" s="223"/>
      <c r="C956" s="224"/>
      <c r="D956" s="230"/>
      <c r="E956" s="226"/>
      <c r="F956" s="227"/>
      <c r="G956" s="228"/>
      <c r="H956" s="229"/>
      <c r="I956" s="228"/>
      <c r="J956" s="229"/>
      <c r="K956" s="218">
        <f t="shared" si="37"/>
        <v>0</v>
      </c>
      <c r="L956" s="207"/>
      <c r="N956" s="230">
        <f t="shared" si="38"/>
        <v>0</v>
      </c>
    </row>
    <row r="957" spans="1:14" s="221" customFormat="1" ht="16.5" customHeight="1" x14ac:dyDescent="0.2">
      <c r="A957" s="222"/>
      <c r="B957" s="223"/>
      <c r="C957" s="224"/>
      <c r="D957" s="230"/>
      <c r="E957" s="226"/>
      <c r="F957" s="227"/>
      <c r="G957" s="228"/>
      <c r="H957" s="229"/>
      <c r="I957" s="228"/>
      <c r="J957" s="229"/>
      <c r="K957" s="218">
        <f t="shared" si="37"/>
        <v>0</v>
      </c>
      <c r="L957" s="207"/>
      <c r="N957" s="230">
        <f t="shared" si="38"/>
        <v>0</v>
      </c>
    </row>
    <row r="958" spans="1:14" s="221" customFormat="1" ht="16.5" customHeight="1" x14ac:dyDescent="0.2">
      <c r="A958" s="222"/>
      <c r="B958" s="223"/>
      <c r="C958" s="224"/>
      <c r="D958" s="230"/>
      <c r="E958" s="226"/>
      <c r="F958" s="227"/>
      <c r="G958" s="228"/>
      <c r="H958" s="229"/>
      <c r="I958" s="228"/>
      <c r="J958" s="229"/>
      <c r="K958" s="218">
        <f t="shared" si="37"/>
        <v>0</v>
      </c>
      <c r="L958" s="207"/>
      <c r="N958" s="230">
        <f t="shared" si="38"/>
        <v>0</v>
      </c>
    </row>
    <row r="959" spans="1:14" s="221" customFormat="1" ht="16.5" customHeight="1" x14ac:dyDescent="0.2">
      <c r="A959" s="222"/>
      <c r="B959" s="223"/>
      <c r="C959" s="224"/>
      <c r="D959" s="230"/>
      <c r="E959" s="226"/>
      <c r="F959" s="227"/>
      <c r="G959" s="228"/>
      <c r="H959" s="229"/>
      <c r="I959" s="228"/>
      <c r="J959" s="229"/>
      <c r="K959" s="218">
        <f t="shared" si="37"/>
        <v>0</v>
      </c>
      <c r="L959" s="207"/>
      <c r="N959" s="230">
        <f t="shared" si="38"/>
        <v>0</v>
      </c>
    </row>
    <row r="960" spans="1:14" s="221" customFormat="1" ht="16.5" customHeight="1" x14ac:dyDescent="0.2">
      <c r="A960" s="222"/>
      <c r="B960" s="223"/>
      <c r="C960" s="224"/>
      <c r="D960" s="230"/>
      <c r="E960" s="226"/>
      <c r="F960" s="227"/>
      <c r="G960" s="228"/>
      <c r="H960" s="229"/>
      <c r="I960" s="228"/>
      <c r="J960" s="229"/>
      <c r="K960" s="218">
        <f t="shared" si="37"/>
        <v>0</v>
      </c>
      <c r="L960" s="207"/>
      <c r="N960" s="230">
        <f t="shared" si="38"/>
        <v>0</v>
      </c>
    </row>
    <row r="961" spans="1:14" s="221" customFormat="1" ht="16.5" customHeight="1" x14ac:dyDescent="0.2">
      <c r="A961" s="222"/>
      <c r="B961" s="223"/>
      <c r="C961" s="224"/>
      <c r="D961" s="230"/>
      <c r="E961" s="226"/>
      <c r="F961" s="227"/>
      <c r="G961" s="228"/>
      <c r="H961" s="229"/>
      <c r="I961" s="228"/>
      <c r="J961" s="229"/>
      <c r="K961" s="218">
        <f t="shared" si="37"/>
        <v>0</v>
      </c>
      <c r="L961" s="207"/>
      <c r="N961" s="230">
        <f t="shared" si="38"/>
        <v>0</v>
      </c>
    </row>
    <row r="962" spans="1:14" s="221" customFormat="1" ht="16.5" customHeight="1" x14ac:dyDescent="0.2">
      <c r="A962" s="222"/>
      <c r="B962" s="223"/>
      <c r="C962" s="224"/>
      <c r="D962" s="230"/>
      <c r="E962" s="226"/>
      <c r="F962" s="227"/>
      <c r="G962" s="228"/>
      <c r="H962" s="229"/>
      <c r="I962" s="228"/>
      <c r="J962" s="229"/>
      <c r="K962" s="218">
        <f t="shared" si="37"/>
        <v>0</v>
      </c>
      <c r="L962" s="207"/>
      <c r="N962" s="230">
        <f t="shared" si="38"/>
        <v>0</v>
      </c>
    </row>
    <row r="963" spans="1:14" s="221" customFormat="1" ht="16.5" customHeight="1" x14ac:dyDescent="0.2">
      <c r="A963" s="222"/>
      <c r="B963" s="223"/>
      <c r="C963" s="224"/>
      <c r="D963" s="230"/>
      <c r="E963" s="226"/>
      <c r="F963" s="227"/>
      <c r="G963" s="228"/>
      <c r="H963" s="229"/>
      <c r="I963" s="228"/>
      <c r="J963" s="229"/>
      <c r="K963" s="218">
        <f t="shared" si="37"/>
        <v>0</v>
      </c>
      <c r="L963" s="207"/>
      <c r="N963" s="230">
        <f t="shared" si="38"/>
        <v>0</v>
      </c>
    </row>
    <row r="964" spans="1:14" s="221" customFormat="1" ht="16.5" customHeight="1" x14ac:dyDescent="0.2">
      <c r="A964" s="222"/>
      <c r="B964" s="223"/>
      <c r="C964" s="224"/>
      <c r="D964" s="230"/>
      <c r="E964" s="226"/>
      <c r="F964" s="227"/>
      <c r="G964" s="228"/>
      <c r="H964" s="229"/>
      <c r="I964" s="228"/>
      <c r="J964" s="229"/>
      <c r="K964" s="218">
        <f t="shared" si="37"/>
        <v>0</v>
      </c>
      <c r="L964" s="207"/>
      <c r="N964" s="230">
        <f t="shared" si="38"/>
        <v>0</v>
      </c>
    </row>
    <row r="965" spans="1:14" s="221" customFormat="1" ht="16.5" customHeight="1" x14ac:dyDescent="0.2">
      <c r="A965" s="222"/>
      <c r="B965" s="223"/>
      <c r="C965" s="224"/>
      <c r="D965" s="230"/>
      <c r="E965" s="226"/>
      <c r="F965" s="227"/>
      <c r="G965" s="228"/>
      <c r="H965" s="229"/>
      <c r="I965" s="228"/>
      <c r="J965" s="229"/>
      <c r="K965" s="218">
        <f t="shared" si="37"/>
        <v>0</v>
      </c>
      <c r="L965" s="207"/>
      <c r="N965" s="230">
        <f t="shared" si="38"/>
        <v>0</v>
      </c>
    </row>
    <row r="966" spans="1:14" s="221" customFormat="1" ht="16.5" customHeight="1" x14ac:dyDescent="0.2">
      <c r="A966" s="222"/>
      <c r="B966" s="223"/>
      <c r="C966" s="224"/>
      <c r="D966" s="230"/>
      <c r="E966" s="226"/>
      <c r="F966" s="227"/>
      <c r="G966" s="228"/>
      <c r="H966" s="229"/>
      <c r="I966" s="228"/>
      <c r="J966" s="229"/>
      <c r="K966" s="218">
        <f t="shared" si="37"/>
        <v>0</v>
      </c>
      <c r="L966" s="207"/>
      <c r="N966" s="230">
        <f t="shared" si="38"/>
        <v>0</v>
      </c>
    </row>
    <row r="967" spans="1:14" s="221" customFormat="1" ht="16.5" customHeight="1" x14ac:dyDescent="0.2">
      <c r="A967" s="222"/>
      <c r="B967" s="223"/>
      <c r="C967" s="224"/>
      <c r="D967" s="230"/>
      <c r="E967" s="226"/>
      <c r="F967" s="227"/>
      <c r="G967" s="228"/>
      <c r="H967" s="229"/>
      <c r="I967" s="228"/>
      <c r="J967" s="229"/>
      <c r="K967" s="218">
        <f t="shared" si="37"/>
        <v>0</v>
      </c>
      <c r="L967" s="207"/>
      <c r="N967" s="230">
        <f t="shared" si="38"/>
        <v>0</v>
      </c>
    </row>
    <row r="968" spans="1:14" s="221" customFormat="1" ht="16.5" customHeight="1" x14ac:dyDescent="0.2">
      <c r="A968" s="222"/>
      <c r="B968" s="223"/>
      <c r="C968" s="224"/>
      <c r="D968" s="230"/>
      <c r="E968" s="226"/>
      <c r="F968" s="227"/>
      <c r="G968" s="228"/>
      <c r="H968" s="229"/>
      <c r="I968" s="228"/>
      <c r="J968" s="229"/>
      <c r="K968" s="218">
        <f t="shared" si="37"/>
        <v>0</v>
      </c>
      <c r="L968" s="207"/>
      <c r="N968" s="230">
        <f t="shared" si="38"/>
        <v>0</v>
      </c>
    </row>
    <row r="969" spans="1:14" s="221" customFormat="1" ht="16.5" customHeight="1" x14ac:dyDescent="0.2">
      <c r="A969" s="222"/>
      <c r="B969" s="223"/>
      <c r="C969" s="224"/>
      <c r="D969" s="230"/>
      <c r="E969" s="226"/>
      <c r="F969" s="227"/>
      <c r="G969" s="228"/>
      <c r="H969" s="229"/>
      <c r="I969" s="228"/>
      <c r="J969" s="229"/>
      <c r="K969" s="218">
        <f t="shared" si="37"/>
        <v>0</v>
      </c>
      <c r="L969" s="207"/>
      <c r="N969" s="230">
        <f t="shared" si="38"/>
        <v>0</v>
      </c>
    </row>
    <row r="970" spans="1:14" s="221" customFormat="1" ht="16.5" customHeight="1" x14ac:dyDescent="0.2">
      <c r="A970" s="222"/>
      <c r="B970" s="223"/>
      <c r="C970" s="224"/>
      <c r="D970" s="230"/>
      <c r="E970" s="226"/>
      <c r="F970" s="227"/>
      <c r="G970" s="228"/>
      <c r="H970" s="229"/>
      <c r="I970" s="228"/>
      <c r="J970" s="229"/>
      <c r="K970" s="218">
        <f t="shared" si="37"/>
        <v>0</v>
      </c>
      <c r="L970" s="207"/>
      <c r="N970" s="230">
        <f t="shared" si="38"/>
        <v>0</v>
      </c>
    </row>
    <row r="971" spans="1:14" s="221" customFormat="1" ht="16.5" customHeight="1" x14ac:dyDescent="0.2">
      <c r="A971" s="222"/>
      <c r="B971" s="223"/>
      <c r="C971" s="224"/>
      <c r="D971" s="230"/>
      <c r="E971" s="226"/>
      <c r="F971" s="227"/>
      <c r="G971" s="228"/>
      <c r="H971" s="229"/>
      <c r="I971" s="228"/>
      <c r="J971" s="229"/>
      <c r="K971" s="218">
        <f t="shared" si="37"/>
        <v>0</v>
      </c>
      <c r="L971" s="207"/>
      <c r="N971" s="230">
        <f t="shared" si="38"/>
        <v>0</v>
      </c>
    </row>
    <row r="972" spans="1:14" s="221" customFormat="1" ht="16.5" customHeight="1" x14ac:dyDescent="0.2">
      <c r="A972" s="222"/>
      <c r="B972" s="223"/>
      <c r="C972" s="224"/>
      <c r="D972" s="230"/>
      <c r="E972" s="226"/>
      <c r="F972" s="227"/>
      <c r="G972" s="228"/>
      <c r="H972" s="229"/>
      <c r="I972" s="228"/>
      <c r="J972" s="229"/>
      <c r="K972" s="218">
        <f t="shared" si="37"/>
        <v>0</v>
      </c>
      <c r="L972" s="207"/>
      <c r="N972" s="230">
        <f t="shared" si="38"/>
        <v>0</v>
      </c>
    </row>
    <row r="973" spans="1:14" s="221" customFormat="1" ht="16.5" customHeight="1" x14ac:dyDescent="0.2">
      <c r="A973" s="222"/>
      <c r="B973" s="223"/>
      <c r="C973" s="224"/>
      <c r="D973" s="230"/>
      <c r="E973" s="226"/>
      <c r="F973" s="227"/>
      <c r="G973" s="228"/>
      <c r="H973" s="229"/>
      <c r="I973" s="228"/>
      <c r="J973" s="229"/>
      <c r="K973" s="218">
        <f t="shared" ref="K973:K1036" si="39">G973*$K$6</f>
        <v>0</v>
      </c>
      <c r="L973" s="207"/>
      <c r="N973" s="230">
        <f t="shared" si="38"/>
        <v>0</v>
      </c>
    </row>
    <row r="974" spans="1:14" s="221" customFormat="1" ht="16.5" customHeight="1" x14ac:dyDescent="0.2">
      <c r="A974" s="222"/>
      <c r="B974" s="223"/>
      <c r="C974" s="224"/>
      <c r="D974" s="230"/>
      <c r="E974" s="226"/>
      <c r="F974" s="227"/>
      <c r="G974" s="228"/>
      <c r="H974" s="229"/>
      <c r="I974" s="228"/>
      <c r="J974" s="229"/>
      <c r="K974" s="218">
        <f t="shared" si="39"/>
        <v>0</v>
      </c>
      <c r="L974" s="207"/>
      <c r="N974" s="230">
        <f t="shared" ref="N974:N1037" si="40">IF(D974="SŽDC",0,IF(D974="Ostatní",0,IF(D974="",0,1)))</f>
        <v>0</v>
      </c>
    </row>
    <row r="975" spans="1:14" s="221" customFormat="1" ht="16.5" customHeight="1" x14ac:dyDescent="0.2">
      <c r="A975" s="222"/>
      <c r="B975" s="223"/>
      <c r="C975" s="224"/>
      <c r="D975" s="230"/>
      <c r="E975" s="226"/>
      <c r="F975" s="227"/>
      <c r="G975" s="228"/>
      <c r="H975" s="229"/>
      <c r="I975" s="228"/>
      <c r="J975" s="229"/>
      <c r="K975" s="218">
        <f t="shared" si="39"/>
        <v>0</v>
      </c>
      <c r="L975" s="207"/>
      <c r="N975" s="230">
        <f t="shared" si="40"/>
        <v>0</v>
      </c>
    </row>
    <row r="976" spans="1:14" s="221" customFormat="1" ht="16.5" customHeight="1" x14ac:dyDescent="0.2">
      <c r="A976" s="222"/>
      <c r="B976" s="223"/>
      <c r="C976" s="224"/>
      <c r="D976" s="230"/>
      <c r="E976" s="226"/>
      <c r="F976" s="227"/>
      <c r="G976" s="228"/>
      <c r="H976" s="229"/>
      <c r="I976" s="228"/>
      <c r="J976" s="229"/>
      <c r="K976" s="218">
        <f t="shared" si="39"/>
        <v>0</v>
      </c>
      <c r="L976" s="207"/>
      <c r="N976" s="230">
        <f t="shared" si="40"/>
        <v>0</v>
      </c>
    </row>
    <row r="977" spans="1:14" s="221" customFormat="1" ht="16.5" customHeight="1" x14ac:dyDescent="0.2">
      <c r="A977" s="222"/>
      <c r="B977" s="223"/>
      <c r="C977" s="224"/>
      <c r="D977" s="230"/>
      <c r="E977" s="226"/>
      <c r="F977" s="227"/>
      <c r="G977" s="228"/>
      <c r="H977" s="229"/>
      <c r="I977" s="228"/>
      <c r="J977" s="229"/>
      <c r="K977" s="218">
        <f t="shared" si="39"/>
        <v>0</v>
      </c>
      <c r="L977" s="207"/>
      <c r="N977" s="230">
        <f t="shared" si="40"/>
        <v>0</v>
      </c>
    </row>
    <row r="978" spans="1:14" s="221" customFormat="1" ht="16.5" customHeight="1" x14ac:dyDescent="0.2">
      <c r="A978" s="222"/>
      <c r="B978" s="223"/>
      <c r="C978" s="224"/>
      <c r="D978" s="230"/>
      <c r="E978" s="226"/>
      <c r="F978" s="227"/>
      <c r="G978" s="228"/>
      <c r="H978" s="229"/>
      <c r="I978" s="228"/>
      <c r="J978" s="229"/>
      <c r="K978" s="218">
        <f t="shared" si="39"/>
        <v>0</v>
      </c>
      <c r="L978" s="207"/>
      <c r="N978" s="230">
        <f t="shared" si="40"/>
        <v>0</v>
      </c>
    </row>
    <row r="979" spans="1:14" s="221" customFormat="1" ht="16.5" customHeight="1" x14ac:dyDescent="0.2">
      <c r="A979" s="222"/>
      <c r="B979" s="223"/>
      <c r="C979" s="224"/>
      <c r="D979" s="230"/>
      <c r="E979" s="226"/>
      <c r="F979" s="227"/>
      <c r="G979" s="228"/>
      <c r="H979" s="229"/>
      <c r="I979" s="228"/>
      <c r="J979" s="229"/>
      <c r="K979" s="218">
        <f t="shared" si="39"/>
        <v>0</v>
      </c>
      <c r="L979" s="207"/>
      <c r="N979" s="230">
        <f t="shared" si="40"/>
        <v>0</v>
      </c>
    </row>
    <row r="980" spans="1:14" s="221" customFormat="1" ht="16.5" customHeight="1" x14ac:dyDescent="0.2">
      <c r="A980" s="222"/>
      <c r="B980" s="223"/>
      <c r="C980" s="224"/>
      <c r="D980" s="230"/>
      <c r="E980" s="226"/>
      <c r="F980" s="227"/>
      <c r="G980" s="228"/>
      <c r="H980" s="229"/>
      <c r="I980" s="228"/>
      <c r="J980" s="229"/>
      <c r="K980" s="218">
        <f t="shared" si="39"/>
        <v>0</v>
      </c>
      <c r="L980" s="207"/>
      <c r="N980" s="230">
        <f t="shared" si="40"/>
        <v>0</v>
      </c>
    </row>
    <row r="981" spans="1:14" s="221" customFormat="1" ht="16.5" customHeight="1" x14ac:dyDescent="0.2">
      <c r="A981" s="222"/>
      <c r="B981" s="223"/>
      <c r="C981" s="224"/>
      <c r="D981" s="230"/>
      <c r="E981" s="226"/>
      <c r="F981" s="227"/>
      <c r="G981" s="228"/>
      <c r="H981" s="229"/>
      <c r="I981" s="228"/>
      <c r="J981" s="229"/>
      <c r="K981" s="218">
        <f t="shared" si="39"/>
        <v>0</v>
      </c>
      <c r="L981" s="207"/>
      <c r="N981" s="230">
        <f t="shared" si="40"/>
        <v>0</v>
      </c>
    </row>
    <row r="982" spans="1:14" s="221" customFormat="1" ht="16.5" customHeight="1" x14ac:dyDescent="0.2">
      <c r="A982" s="222"/>
      <c r="B982" s="223"/>
      <c r="C982" s="224"/>
      <c r="D982" s="230"/>
      <c r="E982" s="226"/>
      <c r="F982" s="227"/>
      <c r="G982" s="228"/>
      <c r="H982" s="229"/>
      <c r="I982" s="228"/>
      <c r="J982" s="229"/>
      <c r="K982" s="218">
        <f t="shared" si="39"/>
        <v>0</v>
      </c>
      <c r="L982" s="207"/>
      <c r="N982" s="230">
        <f t="shared" si="40"/>
        <v>0</v>
      </c>
    </row>
    <row r="983" spans="1:14" s="221" customFormat="1" ht="16.5" customHeight="1" x14ac:dyDescent="0.2">
      <c r="A983" s="222"/>
      <c r="B983" s="223"/>
      <c r="C983" s="224"/>
      <c r="D983" s="230"/>
      <c r="E983" s="226"/>
      <c r="F983" s="227"/>
      <c r="G983" s="228"/>
      <c r="H983" s="229"/>
      <c r="I983" s="228"/>
      <c r="J983" s="229"/>
      <c r="K983" s="218">
        <f t="shared" si="39"/>
        <v>0</v>
      </c>
      <c r="L983" s="207"/>
      <c r="N983" s="230">
        <f t="shared" si="40"/>
        <v>0</v>
      </c>
    </row>
    <row r="984" spans="1:14" s="221" customFormat="1" ht="16.5" customHeight="1" x14ac:dyDescent="0.2">
      <c r="A984" s="222"/>
      <c r="B984" s="223"/>
      <c r="C984" s="224"/>
      <c r="D984" s="230"/>
      <c r="E984" s="226"/>
      <c r="F984" s="227"/>
      <c r="G984" s="228"/>
      <c r="H984" s="229"/>
      <c r="I984" s="228"/>
      <c r="J984" s="229"/>
      <c r="K984" s="218">
        <f t="shared" si="39"/>
        <v>0</v>
      </c>
      <c r="L984" s="207"/>
      <c r="N984" s="230">
        <f t="shared" si="40"/>
        <v>0</v>
      </c>
    </row>
    <row r="985" spans="1:14" s="221" customFormat="1" ht="16.5" customHeight="1" x14ac:dyDescent="0.2">
      <c r="A985" s="222"/>
      <c r="B985" s="223"/>
      <c r="C985" s="224"/>
      <c r="D985" s="230"/>
      <c r="E985" s="226"/>
      <c r="F985" s="227"/>
      <c r="G985" s="228"/>
      <c r="H985" s="229"/>
      <c r="I985" s="228"/>
      <c r="J985" s="229"/>
      <c r="K985" s="218">
        <f t="shared" si="39"/>
        <v>0</v>
      </c>
      <c r="L985" s="207"/>
      <c r="N985" s="230">
        <f t="shared" si="40"/>
        <v>0</v>
      </c>
    </row>
    <row r="986" spans="1:14" s="221" customFormat="1" ht="16.5" customHeight="1" x14ac:dyDescent="0.2">
      <c r="A986" s="222"/>
      <c r="B986" s="223"/>
      <c r="C986" s="224"/>
      <c r="D986" s="230"/>
      <c r="E986" s="226"/>
      <c r="F986" s="227"/>
      <c r="G986" s="228"/>
      <c r="H986" s="229"/>
      <c r="I986" s="228"/>
      <c r="J986" s="229"/>
      <c r="K986" s="218">
        <f t="shared" si="39"/>
        <v>0</v>
      </c>
      <c r="L986" s="207"/>
      <c r="N986" s="230">
        <f t="shared" si="40"/>
        <v>0</v>
      </c>
    </row>
    <row r="987" spans="1:14" s="221" customFormat="1" ht="16.5" customHeight="1" x14ac:dyDescent="0.2">
      <c r="A987" s="222"/>
      <c r="B987" s="223"/>
      <c r="C987" s="224"/>
      <c r="D987" s="230"/>
      <c r="E987" s="226"/>
      <c r="F987" s="227"/>
      <c r="G987" s="228"/>
      <c r="H987" s="229"/>
      <c r="I987" s="228"/>
      <c r="J987" s="229"/>
      <c r="K987" s="218">
        <f t="shared" si="39"/>
        <v>0</v>
      </c>
      <c r="L987" s="207"/>
      <c r="N987" s="230">
        <f t="shared" si="40"/>
        <v>0</v>
      </c>
    </row>
    <row r="988" spans="1:14" s="221" customFormat="1" ht="16.5" customHeight="1" x14ac:dyDescent="0.2">
      <c r="A988" s="222"/>
      <c r="B988" s="223"/>
      <c r="C988" s="224"/>
      <c r="D988" s="230"/>
      <c r="E988" s="226"/>
      <c r="F988" s="227"/>
      <c r="G988" s="228"/>
      <c r="H988" s="229"/>
      <c r="I988" s="228"/>
      <c r="J988" s="229"/>
      <c r="K988" s="218">
        <f t="shared" si="39"/>
        <v>0</v>
      </c>
      <c r="L988" s="207"/>
      <c r="N988" s="230">
        <f t="shared" si="40"/>
        <v>0</v>
      </c>
    </row>
    <row r="989" spans="1:14" s="221" customFormat="1" ht="16.5" customHeight="1" x14ac:dyDescent="0.2">
      <c r="A989" s="222"/>
      <c r="B989" s="223"/>
      <c r="C989" s="224"/>
      <c r="D989" s="230"/>
      <c r="E989" s="226"/>
      <c r="F989" s="227"/>
      <c r="G989" s="228"/>
      <c r="H989" s="229"/>
      <c r="I989" s="228"/>
      <c r="J989" s="229"/>
      <c r="K989" s="218">
        <f t="shared" si="39"/>
        <v>0</v>
      </c>
      <c r="L989" s="207"/>
      <c r="N989" s="230">
        <f t="shared" si="40"/>
        <v>0</v>
      </c>
    </row>
    <row r="990" spans="1:14" s="221" customFormat="1" ht="16.5" customHeight="1" x14ac:dyDescent="0.2">
      <c r="A990" s="222"/>
      <c r="B990" s="223"/>
      <c r="C990" s="224"/>
      <c r="D990" s="230"/>
      <c r="E990" s="226"/>
      <c r="F990" s="227"/>
      <c r="G990" s="228"/>
      <c r="H990" s="229"/>
      <c r="I990" s="228"/>
      <c r="J990" s="229"/>
      <c r="K990" s="218">
        <f t="shared" si="39"/>
        <v>0</v>
      </c>
      <c r="L990" s="207"/>
      <c r="N990" s="230">
        <f t="shared" si="40"/>
        <v>0</v>
      </c>
    </row>
    <row r="991" spans="1:14" s="221" customFormat="1" ht="16.5" customHeight="1" x14ac:dyDescent="0.2">
      <c r="A991" s="222"/>
      <c r="B991" s="223"/>
      <c r="C991" s="224"/>
      <c r="D991" s="230"/>
      <c r="E991" s="226"/>
      <c r="F991" s="227"/>
      <c r="G991" s="228"/>
      <c r="H991" s="229"/>
      <c r="I991" s="228"/>
      <c r="J991" s="229"/>
      <c r="K991" s="218">
        <f t="shared" si="39"/>
        <v>0</v>
      </c>
      <c r="L991" s="207"/>
      <c r="N991" s="230">
        <f t="shared" si="40"/>
        <v>0</v>
      </c>
    </row>
    <row r="992" spans="1:14" s="221" customFormat="1" ht="16.5" customHeight="1" x14ac:dyDescent="0.2">
      <c r="A992" s="222"/>
      <c r="B992" s="223"/>
      <c r="C992" s="224"/>
      <c r="D992" s="230"/>
      <c r="E992" s="226"/>
      <c r="F992" s="227"/>
      <c r="G992" s="228"/>
      <c r="H992" s="229"/>
      <c r="I992" s="228"/>
      <c r="J992" s="229"/>
      <c r="K992" s="218">
        <f t="shared" si="39"/>
        <v>0</v>
      </c>
      <c r="L992" s="207"/>
      <c r="N992" s="230">
        <f t="shared" si="40"/>
        <v>0</v>
      </c>
    </row>
    <row r="993" spans="1:14" s="221" customFormat="1" ht="16.5" customHeight="1" x14ac:dyDescent="0.2">
      <c r="A993" s="222"/>
      <c r="B993" s="223"/>
      <c r="C993" s="224"/>
      <c r="D993" s="230"/>
      <c r="E993" s="226"/>
      <c r="F993" s="227"/>
      <c r="G993" s="228"/>
      <c r="H993" s="229"/>
      <c r="I993" s="228"/>
      <c r="J993" s="229"/>
      <c r="K993" s="218">
        <f t="shared" si="39"/>
        <v>0</v>
      </c>
      <c r="L993" s="207"/>
      <c r="N993" s="230">
        <f t="shared" si="40"/>
        <v>0</v>
      </c>
    </row>
    <row r="994" spans="1:14" s="221" customFormat="1" ht="16.5" customHeight="1" x14ac:dyDescent="0.2">
      <c r="A994" s="222"/>
      <c r="B994" s="223"/>
      <c r="C994" s="224"/>
      <c r="D994" s="230"/>
      <c r="E994" s="226"/>
      <c r="F994" s="227"/>
      <c r="G994" s="228"/>
      <c r="H994" s="229"/>
      <c r="I994" s="228"/>
      <c r="J994" s="229"/>
      <c r="K994" s="218">
        <f t="shared" si="39"/>
        <v>0</v>
      </c>
      <c r="L994" s="207"/>
      <c r="N994" s="230">
        <f t="shared" si="40"/>
        <v>0</v>
      </c>
    </row>
    <row r="995" spans="1:14" s="221" customFormat="1" ht="16.5" customHeight="1" x14ac:dyDescent="0.2">
      <c r="A995" s="222"/>
      <c r="B995" s="223"/>
      <c r="C995" s="224"/>
      <c r="D995" s="230"/>
      <c r="E995" s="226"/>
      <c r="F995" s="227"/>
      <c r="G995" s="228"/>
      <c r="H995" s="229"/>
      <c r="I995" s="228"/>
      <c r="J995" s="229"/>
      <c r="K995" s="218">
        <f t="shared" si="39"/>
        <v>0</v>
      </c>
      <c r="L995" s="207"/>
      <c r="N995" s="230">
        <f t="shared" si="40"/>
        <v>0</v>
      </c>
    </row>
    <row r="996" spans="1:14" s="221" customFormat="1" ht="16.5" customHeight="1" x14ac:dyDescent="0.2">
      <c r="A996" s="222"/>
      <c r="B996" s="223"/>
      <c r="C996" s="224"/>
      <c r="D996" s="230"/>
      <c r="E996" s="226"/>
      <c r="F996" s="227"/>
      <c r="G996" s="228"/>
      <c r="H996" s="229"/>
      <c r="I996" s="228"/>
      <c r="J996" s="229"/>
      <c r="K996" s="218">
        <f t="shared" si="39"/>
        <v>0</v>
      </c>
      <c r="L996" s="207"/>
      <c r="N996" s="230">
        <f t="shared" si="40"/>
        <v>0</v>
      </c>
    </row>
    <row r="997" spans="1:14" s="221" customFormat="1" ht="16.5" customHeight="1" x14ac:dyDescent="0.2">
      <c r="A997" s="222"/>
      <c r="B997" s="223"/>
      <c r="C997" s="224"/>
      <c r="D997" s="230"/>
      <c r="E997" s="226"/>
      <c r="F997" s="227"/>
      <c r="G997" s="228"/>
      <c r="H997" s="229"/>
      <c r="I997" s="228"/>
      <c r="J997" s="229"/>
      <c r="K997" s="218">
        <f t="shared" si="39"/>
        <v>0</v>
      </c>
      <c r="L997" s="207"/>
      <c r="N997" s="230">
        <f t="shared" si="40"/>
        <v>0</v>
      </c>
    </row>
    <row r="998" spans="1:14" s="221" customFormat="1" ht="16.5" customHeight="1" x14ac:dyDescent="0.2">
      <c r="A998" s="222"/>
      <c r="B998" s="223"/>
      <c r="C998" s="224"/>
      <c r="D998" s="230"/>
      <c r="E998" s="226"/>
      <c r="F998" s="227"/>
      <c r="G998" s="228"/>
      <c r="H998" s="229"/>
      <c r="I998" s="228"/>
      <c r="J998" s="229"/>
      <c r="K998" s="218">
        <f t="shared" si="39"/>
        <v>0</v>
      </c>
      <c r="L998" s="207"/>
      <c r="N998" s="230">
        <f t="shared" si="40"/>
        <v>0</v>
      </c>
    </row>
    <row r="999" spans="1:14" s="221" customFormat="1" ht="16.5" customHeight="1" x14ac:dyDescent="0.2">
      <c r="A999" s="222"/>
      <c r="B999" s="223"/>
      <c r="C999" s="224"/>
      <c r="D999" s="230"/>
      <c r="E999" s="226"/>
      <c r="F999" s="227"/>
      <c r="G999" s="228"/>
      <c r="H999" s="229"/>
      <c r="I999" s="228"/>
      <c r="J999" s="229"/>
      <c r="K999" s="218">
        <f t="shared" si="39"/>
        <v>0</v>
      </c>
      <c r="L999" s="207"/>
      <c r="N999" s="230">
        <f t="shared" si="40"/>
        <v>0</v>
      </c>
    </row>
    <row r="1000" spans="1:14" s="221" customFormat="1" ht="16.5" customHeight="1" x14ac:dyDescent="0.2">
      <c r="A1000" s="222"/>
      <c r="B1000" s="223"/>
      <c r="C1000" s="224"/>
      <c r="D1000" s="230"/>
      <c r="E1000" s="226"/>
      <c r="F1000" s="227"/>
      <c r="G1000" s="228"/>
      <c r="H1000" s="229"/>
      <c r="I1000" s="228"/>
      <c r="J1000" s="229"/>
      <c r="K1000" s="218">
        <f t="shared" si="39"/>
        <v>0</v>
      </c>
      <c r="L1000" s="207"/>
      <c r="N1000" s="230">
        <f t="shared" si="40"/>
        <v>0</v>
      </c>
    </row>
    <row r="1001" spans="1:14" s="221" customFormat="1" ht="16.5" customHeight="1" x14ac:dyDescent="0.2">
      <c r="A1001" s="222"/>
      <c r="B1001" s="223"/>
      <c r="C1001" s="224"/>
      <c r="D1001" s="230"/>
      <c r="E1001" s="226"/>
      <c r="F1001" s="227"/>
      <c r="G1001" s="228"/>
      <c r="H1001" s="229"/>
      <c r="I1001" s="228"/>
      <c r="J1001" s="229"/>
      <c r="K1001" s="218">
        <f t="shared" si="39"/>
        <v>0</v>
      </c>
      <c r="L1001" s="207"/>
      <c r="N1001" s="230">
        <f t="shared" si="40"/>
        <v>0</v>
      </c>
    </row>
    <row r="1002" spans="1:14" s="221" customFormat="1" ht="16.5" customHeight="1" x14ac:dyDescent="0.2">
      <c r="A1002" s="222"/>
      <c r="B1002" s="223"/>
      <c r="C1002" s="224"/>
      <c r="D1002" s="230"/>
      <c r="E1002" s="226"/>
      <c r="F1002" s="227"/>
      <c r="G1002" s="228"/>
      <c r="H1002" s="229"/>
      <c r="I1002" s="228"/>
      <c r="J1002" s="229"/>
      <c r="K1002" s="218">
        <f t="shared" si="39"/>
        <v>0</v>
      </c>
      <c r="L1002" s="207"/>
      <c r="N1002" s="230">
        <f t="shared" si="40"/>
        <v>0</v>
      </c>
    </row>
    <row r="1003" spans="1:14" s="221" customFormat="1" ht="16.5" customHeight="1" x14ac:dyDescent="0.2">
      <c r="A1003" s="222"/>
      <c r="B1003" s="223"/>
      <c r="C1003" s="224"/>
      <c r="D1003" s="230"/>
      <c r="E1003" s="226"/>
      <c r="F1003" s="227"/>
      <c r="G1003" s="228"/>
      <c r="H1003" s="229"/>
      <c r="I1003" s="228"/>
      <c r="J1003" s="229"/>
      <c r="K1003" s="218">
        <f t="shared" si="39"/>
        <v>0</v>
      </c>
      <c r="L1003" s="207"/>
      <c r="N1003" s="230">
        <f t="shared" si="40"/>
        <v>0</v>
      </c>
    </row>
    <row r="1004" spans="1:14" s="221" customFormat="1" ht="16.5" customHeight="1" x14ac:dyDescent="0.2">
      <c r="A1004" s="222"/>
      <c r="B1004" s="223"/>
      <c r="C1004" s="224"/>
      <c r="D1004" s="230"/>
      <c r="E1004" s="226"/>
      <c r="F1004" s="227"/>
      <c r="G1004" s="228"/>
      <c r="H1004" s="229"/>
      <c r="I1004" s="228"/>
      <c r="J1004" s="229"/>
      <c r="K1004" s="218">
        <f t="shared" si="39"/>
        <v>0</v>
      </c>
      <c r="L1004" s="207"/>
      <c r="N1004" s="230">
        <f t="shared" si="40"/>
        <v>0</v>
      </c>
    </row>
    <row r="1005" spans="1:14" s="221" customFormat="1" ht="16.5" customHeight="1" x14ac:dyDescent="0.2">
      <c r="A1005" s="222"/>
      <c r="B1005" s="223"/>
      <c r="C1005" s="224"/>
      <c r="D1005" s="230"/>
      <c r="E1005" s="226"/>
      <c r="F1005" s="227"/>
      <c r="G1005" s="228"/>
      <c r="H1005" s="229"/>
      <c r="I1005" s="228"/>
      <c r="J1005" s="229"/>
      <c r="K1005" s="218">
        <f t="shared" si="39"/>
        <v>0</v>
      </c>
      <c r="L1005" s="207"/>
      <c r="N1005" s="230">
        <f t="shared" si="40"/>
        <v>0</v>
      </c>
    </row>
    <row r="1006" spans="1:14" s="221" customFormat="1" ht="16.5" customHeight="1" x14ac:dyDescent="0.2">
      <c r="A1006" s="222"/>
      <c r="B1006" s="223"/>
      <c r="C1006" s="224"/>
      <c r="D1006" s="230"/>
      <c r="E1006" s="226"/>
      <c r="F1006" s="227"/>
      <c r="G1006" s="228"/>
      <c r="H1006" s="229"/>
      <c r="I1006" s="228"/>
      <c r="J1006" s="229"/>
      <c r="K1006" s="218">
        <f t="shared" si="39"/>
        <v>0</v>
      </c>
      <c r="L1006" s="207"/>
      <c r="N1006" s="230">
        <f t="shared" si="40"/>
        <v>0</v>
      </c>
    </row>
    <row r="1007" spans="1:14" s="221" customFormat="1" ht="16.5" customHeight="1" x14ac:dyDescent="0.2">
      <c r="A1007" s="222"/>
      <c r="B1007" s="223"/>
      <c r="C1007" s="224"/>
      <c r="D1007" s="230"/>
      <c r="E1007" s="226"/>
      <c r="F1007" s="227"/>
      <c r="G1007" s="228"/>
      <c r="H1007" s="229"/>
      <c r="I1007" s="228"/>
      <c r="J1007" s="229"/>
      <c r="K1007" s="218">
        <f t="shared" si="39"/>
        <v>0</v>
      </c>
      <c r="L1007" s="207"/>
      <c r="N1007" s="230">
        <f t="shared" si="40"/>
        <v>0</v>
      </c>
    </row>
    <row r="1008" spans="1:14" s="221" customFormat="1" ht="16.5" customHeight="1" x14ac:dyDescent="0.2">
      <c r="A1008" s="222"/>
      <c r="B1008" s="223"/>
      <c r="C1008" s="224"/>
      <c r="D1008" s="230"/>
      <c r="E1008" s="226"/>
      <c r="F1008" s="227"/>
      <c r="G1008" s="228"/>
      <c r="H1008" s="229"/>
      <c r="I1008" s="228"/>
      <c r="J1008" s="229"/>
      <c r="K1008" s="218">
        <f t="shared" si="39"/>
        <v>0</v>
      </c>
      <c r="L1008" s="207"/>
      <c r="N1008" s="230">
        <f t="shared" si="40"/>
        <v>0</v>
      </c>
    </row>
    <row r="1009" spans="1:14" s="221" customFormat="1" ht="16.5" customHeight="1" x14ac:dyDescent="0.2">
      <c r="A1009" s="222"/>
      <c r="B1009" s="223"/>
      <c r="C1009" s="224"/>
      <c r="D1009" s="230"/>
      <c r="E1009" s="226"/>
      <c r="F1009" s="227"/>
      <c r="G1009" s="228"/>
      <c r="H1009" s="229"/>
      <c r="I1009" s="228"/>
      <c r="J1009" s="229"/>
      <c r="K1009" s="218">
        <f t="shared" si="39"/>
        <v>0</v>
      </c>
      <c r="L1009" s="207"/>
      <c r="N1009" s="230">
        <f t="shared" si="40"/>
        <v>0</v>
      </c>
    </row>
    <row r="1010" spans="1:14" s="221" customFormat="1" ht="16.5" customHeight="1" x14ac:dyDescent="0.2">
      <c r="A1010" s="222"/>
      <c r="B1010" s="223"/>
      <c r="C1010" s="224"/>
      <c r="D1010" s="230"/>
      <c r="E1010" s="226"/>
      <c r="F1010" s="227"/>
      <c r="G1010" s="228"/>
      <c r="H1010" s="229"/>
      <c r="I1010" s="228"/>
      <c r="J1010" s="229"/>
      <c r="K1010" s="218">
        <f t="shared" si="39"/>
        <v>0</v>
      </c>
      <c r="L1010" s="207"/>
      <c r="N1010" s="230">
        <f t="shared" si="40"/>
        <v>0</v>
      </c>
    </row>
    <row r="1011" spans="1:14" s="221" customFormat="1" ht="16.5" customHeight="1" x14ac:dyDescent="0.2">
      <c r="A1011" s="222"/>
      <c r="B1011" s="223"/>
      <c r="C1011" s="224"/>
      <c r="D1011" s="230"/>
      <c r="E1011" s="226"/>
      <c r="F1011" s="227"/>
      <c r="G1011" s="228"/>
      <c r="H1011" s="229"/>
      <c r="I1011" s="228"/>
      <c r="J1011" s="229"/>
      <c r="K1011" s="218">
        <f t="shared" si="39"/>
        <v>0</v>
      </c>
      <c r="L1011" s="207"/>
      <c r="N1011" s="230">
        <f t="shared" si="40"/>
        <v>0</v>
      </c>
    </row>
    <row r="1012" spans="1:14" s="221" customFormat="1" ht="16.5" customHeight="1" x14ac:dyDescent="0.2">
      <c r="A1012" s="222"/>
      <c r="B1012" s="223"/>
      <c r="C1012" s="224"/>
      <c r="D1012" s="230"/>
      <c r="E1012" s="226"/>
      <c r="F1012" s="227"/>
      <c r="G1012" s="228"/>
      <c r="H1012" s="229"/>
      <c r="I1012" s="228"/>
      <c r="J1012" s="229"/>
      <c r="K1012" s="218">
        <f t="shared" si="39"/>
        <v>0</v>
      </c>
      <c r="L1012" s="207"/>
      <c r="N1012" s="230">
        <f t="shared" si="40"/>
        <v>0</v>
      </c>
    </row>
    <row r="1013" spans="1:14" s="221" customFormat="1" ht="16.5" customHeight="1" x14ac:dyDescent="0.2">
      <c r="A1013" s="222"/>
      <c r="B1013" s="223"/>
      <c r="C1013" s="224"/>
      <c r="D1013" s="230"/>
      <c r="E1013" s="226"/>
      <c r="F1013" s="227"/>
      <c r="G1013" s="228"/>
      <c r="H1013" s="229"/>
      <c r="I1013" s="228"/>
      <c r="J1013" s="229"/>
      <c r="K1013" s="218">
        <f t="shared" si="39"/>
        <v>0</v>
      </c>
      <c r="L1013" s="207"/>
      <c r="N1013" s="230">
        <f t="shared" si="40"/>
        <v>0</v>
      </c>
    </row>
    <row r="1014" spans="1:14" s="221" customFormat="1" ht="16.5" customHeight="1" x14ac:dyDescent="0.2">
      <c r="A1014" s="222"/>
      <c r="B1014" s="223"/>
      <c r="C1014" s="224"/>
      <c r="D1014" s="230"/>
      <c r="E1014" s="226"/>
      <c r="F1014" s="227"/>
      <c r="G1014" s="228"/>
      <c r="H1014" s="229"/>
      <c r="I1014" s="228"/>
      <c r="J1014" s="229"/>
      <c r="K1014" s="218">
        <f t="shared" si="39"/>
        <v>0</v>
      </c>
      <c r="L1014" s="207"/>
      <c r="N1014" s="230">
        <f t="shared" si="40"/>
        <v>0</v>
      </c>
    </row>
    <row r="1015" spans="1:14" s="221" customFormat="1" ht="16.5" customHeight="1" x14ac:dyDescent="0.2">
      <c r="A1015" s="222"/>
      <c r="B1015" s="223"/>
      <c r="C1015" s="224"/>
      <c r="D1015" s="230"/>
      <c r="E1015" s="226"/>
      <c r="F1015" s="227"/>
      <c r="G1015" s="228"/>
      <c r="H1015" s="229"/>
      <c r="I1015" s="228"/>
      <c r="J1015" s="229"/>
      <c r="K1015" s="218">
        <f t="shared" si="39"/>
        <v>0</v>
      </c>
      <c r="L1015" s="207"/>
      <c r="N1015" s="230">
        <f t="shared" si="40"/>
        <v>0</v>
      </c>
    </row>
    <row r="1016" spans="1:14" s="221" customFormat="1" ht="16.5" customHeight="1" x14ac:dyDescent="0.2">
      <c r="A1016" s="222"/>
      <c r="B1016" s="223"/>
      <c r="C1016" s="224"/>
      <c r="D1016" s="230"/>
      <c r="E1016" s="226"/>
      <c r="F1016" s="227"/>
      <c r="G1016" s="228"/>
      <c r="H1016" s="229"/>
      <c r="I1016" s="228"/>
      <c r="J1016" s="229"/>
      <c r="K1016" s="218">
        <f t="shared" si="39"/>
        <v>0</v>
      </c>
      <c r="L1016" s="207"/>
      <c r="N1016" s="230">
        <f t="shared" si="40"/>
        <v>0</v>
      </c>
    </row>
    <row r="1017" spans="1:14" s="221" customFormat="1" ht="16.5" customHeight="1" x14ac:dyDescent="0.2">
      <c r="A1017" s="222"/>
      <c r="B1017" s="223"/>
      <c r="C1017" s="224"/>
      <c r="D1017" s="230"/>
      <c r="E1017" s="226"/>
      <c r="F1017" s="227"/>
      <c r="G1017" s="228"/>
      <c r="H1017" s="229"/>
      <c r="I1017" s="228"/>
      <c r="J1017" s="229"/>
      <c r="K1017" s="218">
        <f t="shared" si="39"/>
        <v>0</v>
      </c>
      <c r="L1017" s="207"/>
      <c r="N1017" s="230">
        <f t="shared" si="40"/>
        <v>0</v>
      </c>
    </row>
    <row r="1018" spans="1:14" s="221" customFormat="1" ht="16.5" customHeight="1" x14ac:dyDescent="0.2">
      <c r="A1018" s="222"/>
      <c r="B1018" s="223"/>
      <c r="C1018" s="224"/>
      <c r="D1018" s="230"/>
      <c r="E1018" s="226"/>
      <c r="F1018" s="227"/>
      <c r="G1018" s="228"/>
      <c r="H1018" s="229"/>
      <c r="I1018" s="228"/>
      <c r="J1018" s="229"/>
      <c r="K1018" s="218">
        <f t="shared" si="39"/>
        <v>0</v>
      </c>
      <c r="L1018" s="207"/>
      <c r="N1018" s="230">
        <f t="shared" si="40"/>
        <v>0</v>
      </c>
    </row>
    <row r="1019" spans="1:14" s="221" customFormat="1" ht="16.5" customHeight="1" x14ac:dyDescent="0.2">
      <c r="A1019" s="222"/>
      <c r="B1019" s="223"/>
      <c r="C1019" s="224"/>
      <c r="D1019" s="230"/>
      <c r="E1019" s="226"/>
      <c r="F1019" s="227"/>
      <c r="G1019" s="228"/>
      <c r="H1019" s="229"/>
      <c r="I1019" s="228"/>
      <c r="J1019" s="229"/>
      <c r="K1019" s="218">
        <f t="shared" si="39"/>
        <v>0</v>
      </c>
      <c r="L1019" s="207"/>
      <c r="N1019" s="230">
        <f t="shared" si="40"/>
        <v>0</v>
      </c>
    </row>
    <row r="1020" spans="1:14" s="221" customFormat="1" ht="16.5" customHeight="1" x14ac:dyDescent="0.2">
      <c r="A1020" s="222"/>
      <c r="B1020" s="223"/>
      <c r="C1020" s="224"/>
      <c r="D1020" s="230"/>
      <c r="E1020" s="226"/>
      <c r="F1020" s="227"/>
      <c r="G1020" s="228"/>
      <c r="H1020" s="229"/>
      <c r="I1020" s="228"/>
      <c r="J1020" s="229"/>
      <c r="K1020" s="218">
        <f t="shared" si="39"/>
        <v>0</v>
      </c>
      <c r="L1020" s="207"/>
      <c r="N1020" s="230">
        <f t="shared" si="40"/>
        <v>0</v>
      </c>
    </row>
    <row r="1021" spans="1:14" s="221" customFormat="1" ht="16.5" customHeight="1" x14ac:dyDescent="0.2">
      <c r="A1021" s="222"/>
      <c r="B1021" s="223"/>
      <c r="C1021" s="224"/>
      <c r="D1021" s="230"/>
      <c r="E1021" s="226"/>
      <c r="F1021" s="227"/>
      <c r="G1021" s="228"/>
      <c r="H1021" s="229"/>
      <c r="I1021" s="228"/>
      <c r="J1021" s="229"/>
      <c r="K1021" s="218">
        <f t="shared" si="39"/>
        <v>0</v>
      </c>
      <c r="L1021" s="207"/>
      <c r="N1021" s="230">
        <f t="shared" si="40"/>
        <v>0</v>
      </c>
    </row>
    <row r="1022" spans="1:14" s="221" customFormat="1" ht="16.5" customHeight="1" x14ac:dyDescent="0.2">
      <c r="A1022" s="222"/>
      <c r="B1022" s="223"/>
      <c r="C1022" s="224"/>
      <c r="D1022" s="230"/>
      <c r="E1022" s="226"/>
      <c r="F1022" s="227"/>
      <c r="G1022" s="228"/>
      <c r="H1022" s="229"/>
      <c r="I1022" s="228"/>
      <c r="J1022" s="229"/>
      <c r="K1022" s="218">
        <f t="shared" si="39"/>
        <v>0</v>
      </c>
      <c r="L1022" s="207"/>
      <c r="N1022" s="230">
        <f t="shared" si="40"/>
        <v>0</v>
      </c>
    </row>
    <row r="1023" spans="1:14" s="221" customFormat="1" ht="16.5" customHeight="1" x14ac:dyDescent="0.2">
      <c r="A1023" s="222"/>
      <c r="B1023" s="223"/>
      <c r="C1023" s="224"/>
      <c r="D1023" s="230"/>
      <c r="E1023" s="226"/>
      <c r="F1023" s="227"/>
      <c r="G1023" s="228"/>
      <c r="H1023" s="229"/>
      <c r="I1023" s="228"/>
      <c r="J1023" s="229"/>
      <c r="K1023" s="218">
        <f t="shared" si="39"/>
        <v>0</v>
      </c>
      <c r="L1023" s="207"/>
      <c r="N1023" s="230">
        <f t="shared" si="40"/>
        <v>0</v>
      </c>
    </row>
    <row r="1024" spans="1:14" s="221" customFormat="1" ht="16.5" customHeight="1" x14ac:dyDescent="0.2">
      <c r="A1024" s="222"/>
      <c r="B1024" s="223"/>
      <c r="C1024" s="224"/>
      <c r="D1024" s="230"/>
      <c r="E1024" s="226"/>
      <c r="F1024" s="227"/>
      <c r="G1024" s="228"/>
      <c r="H1024" s="229"/>
      <c r="I1024" s="228"/>
      <c r="J1024" s="229"/>
      <c r="K1024" s="218">
        <f t="shared" si="39"/>
        <v>0</v>
      </c>
      <c r="L1024" s="207"/>
      <c r="N1024" s="230">
        <f t="shared" si="40"/>
        <v>0</v>
      </c>
    </row>
    <row r="1025" spans="1:14" s="221" customFormat="1" ht="16.5" customHeight="1" x14ac:dyDescent="0.2">
      <c r="A1025" s="222"/>
      <c r="B1025" s="223"/>
      <c r="C1025" s="224"/>
      <c r="D1025" s="230"/>
      <c r="E1025" s="226"/>
      <c r="F1025" s="227"/>
      <c r="G1025" s="228"/>
      <c r="H1025" s="229"/>
      <c r="I1025" s="228"/>
      <c r="J1025" s="229"/>
      <c r="K1025" s="218">
        <f t="shared" si="39"/>
        <v>0</v>
      </c>
      <c r="L1025" s="207"/>
      <c r="N1025" s="230">
        <f t="shared" si="40"/>
        <v>0</v>
      </c>
    </row>
    <row r="1026" spans="1:14" s="221" customFormat="1" ht="16.5" customHeight="1" x14ac:dyDescent="0.2">
      <c r="A1026" s="222"/>
      <c r="B1026" s="223"/>
      <c r="C1026" s="224"/>
      <c r="D1026" s="230"/>
      <c r="E1026" s="226"/>
      <c r="F1026" s="227"/>
      <c r="G1026" s="228"/>
      <c r="H1026" s="229"/>
      <c r="I1026" s="228"/>
      <c r="J1026" s="229"/>
      <c r="K1026" s="218">
        <f t="shared" si="39"/>
        <v>0</v>
      </c>
      <c r="L1026" s="207"/>
      <c r="N1026" s="230">
        <f t="shared" si="40"/>
        <v>0</v>
      </c>
    </row>
    <row r="1027" spans="1:14" s="221" customFormat="1" ht="16.5" customHeight="1" x14ac:dyDescent="0.2">
      <c r="A1027" s="222"/>
      <c r="B1027" s="223"/>
      <c r="C1027" s="224"/>
      <c r="D1027" s="230"/>
      <c r="E1027" s="226"/>
      <c r="F1027" s="227"/>
      <c r="G1027" s="228"/>
      <c r="H1027" s="229"/>
      <c r="I1027" s="228"/>
      <c r="J1027" s="229"/>
      <c r="K1027" s="218">
        <f t="shared" si="39"/>
        <v>0</v>
      </c>
      <c r="L1027" s="207"/>
      <c r="N1027" s="230">
        <f t="shared" si="40"/>
        <v>0</v>
      </c>
    </row>
    <row r="1028" spans="1:14" s="221" customFormat="1" ht="16.5" customHeight="1" x14ac:dyDescent="0.2">
      <c r="A1028" s="222"/>
      <c r="B1028" s="223"/>
      <c r="C1028" s="224"/>
      <c r="D1028" s="230"/>
      <c r="E1028" s="226"/>
      <c r="F1028" s="227"/>
      <c r="G1028" s="228"/>
      <c r="H1028" s="229"/>
      <c r="I1028" s="228"/>
      <c r="J1028" s="229"/>
      <c r="K1028" s="218">
        <f t="shared" si="39"/>
        <v>0</v>
      </c>
      <c r="L1028" s="207"/>
      <c r="N1028" s="230">
        <f t="shared" si="40"/>
        <v>0</v>
      </c>
    </row>
    <row r="1029" spans="1:14" s="221" customFormat="1" ht="16.5" customHeight="1" x14ac:dyDescent="0.2">
      <c r="A1029" s="222"/>
      <c r="B1029" s="223"/>
      <c r="C1029" s="224"/>
      <c r="D1029" s="230"/>
      <c r="E1029" s="226"/>
      <c r="F1029" s="227"/>
      <c r="G1029" s="228"/>
      <c r="H1029" s="229"/>
      <c r="I1029" s="228"/>
      <c r="J1029" s="229"/>
      <c r="K1029" s="218">
        <f t="shared" si="39"/>
        <v>0</v>
      </c>
      <c r="L1029" s="207"/>
      <c r="N1029" s="230">
        <f t="shared" si="40"/>
        <v>0</v>
      </c>
    </row>
    <row r="1030" spans="1:14" s="221" customFormat="1" ht="16.5" customHeight="1" x14ac:dyDescent="0.2">
      <c r="A1030" s="222"/>
      <c r="B1030" s="223"/>
      <c r="C1030" s="224"/>
      <c r="D1030" s="230"/>
      <c r="E1030" s="226"/>
      <c r="F1030" s="227"/>
      <c r="G1030" s="228"/>
      <c r="H1030" s="229"/>
      <c r="I1030" s="228"/>
      <c r="J1030" s="229"/>
      <c r="K1030" s="218">
        <f t="shared" si="39"/>
        <v>0</v>
      </c>
      <c r="L1030" s="207"/>
      <c r="N1030" s="230">
        <f t="shared" si="40"/>
        <v>0</v>
      </c>
    </row>
    <row r="1031" spans="1:14" s="221" customFormat="1" ht="16.5" customHeight="1" x14ac:dyDescent="0.2">
      <c r="A1031" s="222"/>
      <c r="B1031" s="223"/>
      <c r="C1031" s="224"/>
      <c r="D1031" s="230"/>
      <c r="E1031" s="226"/>
      <c r="F1031" s="227"/>
      <c r="G1031" s="228"/>
      <c r="H1031" s="229"/>
      <c r="I1031" s="228"/>
      <c r="J1031" s="229"/>
      <c r="K1031" s="218">
        <f t="shared" si="39"/>
        <v>0</v>
      </c>
      <c r="L1031" s="207"/>
      <c r="N1031" s="230">
        <f t="shared" si="40"/>
        <v>0</v>
      </c>
    </row>
    <row r="1032" spans="1:14" s="221" customFormat="1" ht="16.5" customHeight="1" x14ac:dyDescent="0.2">
      <c r="A1032" s="222"/>
      <c r="B1032" s="223"/>
      <c r="C1032" s="224"/>
      <c r="D1032" s="230"/>
      <c r="E1032" s="226"/>
      <c r="F1032" s="227"/>
      <c r="G1032" s="228"/>
      <c r="H1032" s="229"/>
      <c r="I1032" s="228"/>
      <c r="J1032" s="229"/>
      <c r="K1032" s="218">
        <f t="shared" si="39"/>
        <v>0</v>
      </c>
      <c r="L1032" s="207"/>
      <c r="N1032" s="230">
        <f t="shared" si="40"/>
        <v>0</v>
      </c>
    </row>
    <row r="1033" spans="1:14" s="221" customFormat="1" ht="16.5" customHeight="1" x14ac:dyDescent="0.2">
      <c r="A1033" s="222"/>
      <c r="B1033" s="223"/>
      <c r="C1033" s="224"/>
      <c r="D1033" s="230"/>
      <c r="E1033" s="226"/>
      <c r="F1033" s="227"/>
      <c r="G1033" s="228"/>
      <c r="H1033" s="229"/>
      <c r="I1033" s="228"/>
      <c r="J1033" s="229"/>
      <c r="K1033" s="218">
        <f t="shared" si="39"/>
        <v>0</v>
      </c>
      <c r="L1033" s="207"/>
      <c r="N1033" s="230">
        <f t="shared" si="40"/>
        <v>0</v>
      </c>
    </row>
    <row r="1034" spans="1:14" s="221" customFormat="1" ht="16.5" customHeight="1" x14ac:dyDescent="0.2">
      <c r="A1034" s="222"/>
      <c r="B1034" s="223"/>
      <c r="C1034" s="224"/>
      <c r="D1034" s="230"/>
      <c r="E1034" s="226"/>
      <c r="F1034" s="227"/>
      <c r="G1034" s="228"/>
      <c r="H1034" s="229"/>
      <c r="I1034" s="228"/>
      <c r="J1034" s="229"/>
      <c r="K1034" s="218">
        <f t="shared" si="39"/>
        <v>0</v>
      </c>
      <c r="L1034" s="207"/>
      <c r="N1034" s="230">
        <f t="shared" si="40"/>
        <v>0</v>
      </c>
    </row>
    <row r="1035" spans="1:14" s="221" customFormat="1" ht="16.5" customHeight="1" x14ac:dyDescent="0.2">
      <c r="A1035" s="222"/>
      <c r="B1035" s="223"/>
      <c r="C1035" s="224"/>
      <c r="D1035" s="230"/>
      <c r="E1035" s="226"/>
      <c r="F1035" s="227"/>
      <c r="G1035" s="228"/>
      <c r="H1035" s="229"/>
      <c r="I1035" s="228"/>
      <c r="J1035" s="229"/>
      <c r="K1035" s="218">
        <f t="shared" si="39"/>
        <v>0</v>
      </c>
      <c r="L1035" s="207"/>
      <c r="N1035" s="230">
        <f t="shared" si="40"/>
        <v>0</v>
      </c>
    </row>
    <row r="1036" spans="1:14" s="221" customFormat="1" ht="16.5" customHeight="1" x14ac:dyDescent="0.2">
      <c r="A1036" s="222"/>
      <c r="B1036" s="223"/>
      <c r="C1036" s="224"/>
      <c r="D1036" s="230"/>
      <c r="E1036" s="226"/>
      <c r="F1036" s="227"/>
      <c r="G1036" s="228"/>
      <c r="H1036" s="229"/>
      <c r="I1036" s="228"/>
      <c r="J1036" s="229"/>
      <c r="K1036" s="218">
        <f t="shared" si="39"/>
        <v>0</v>
      </c>
      <c r="L1036" s="207"/>
      <c r="N1036" s="230">
        <f t="shared" si="40"/>
        <v>0</v>
      </c>
    </row>
    <row r="1037" spans="1:14" s="221" customFormat="1" ht="16.5" customHeight="1" x14ac:dyDescent="0.2">
      <c r="A1037" s="222"/>
      <c r="B1037" s="223"/>
      <c r="C1037" s="224"/>
      <c r="D1037" s="230"/>
      <c r="E1037" s="226"/>
      <c r="F1037" s="227"/>
      <c r="G1037" s="228"/>
      <c r="H1037" s="229"/>
      <c r="I1037" s="228"/>
      <c r="J1037" s="229"/>
      <c r="K1037" s="218">
        <f t="shared" ref="K1037:K1100" si="41">G1037*$K$6</f>
        <v>0</v>
      </c>
      <c r="L1037" s="207"/>
      <c r="N1037" s="230">
        <f t="shared" si="40"/>
        <v>0</v>
      </c>
    </row>
    <row r="1038" spans="1:14" s="221" customFormat="1" ht="16.5" customHeight="1" x14ac:dyDescent="0.2">
      <c r="A1038" s="222"/>
      <c r="B1038" s="223"/>
      <c r="C1038" s="224"/>
      <c r="D1038" s="230"/>
      <c r="E1038" s="226"/>
      <c r="F1038" s="227"/>
      <c r="G1038" s="228"/>
      <c r="H1038" s="229"/>
      <c r="I1038" s="228"/>
      <c r="J1038" s="229"/>
      <c r="K1038" s="218">
        <f t="shared" si="41"/>
        <v>0</v>
      </c>
      <c r="L1038" s="207"/>
      <c r="N1038" s="230">
        <f t="shared" ref="N1038:N1101" si="42">IF(D1038="SŽDC",0,IF(D1038="Ostatní",0,IF(D1038="",0,1)))</f>
        <v>0</v>
      </c>
    </row>
    <row r="1039" spans="1:14" s="221" customFormat="1" ht="16.5" customHeight="1" x14ac:dyDescent="0.2">
      <c r="A1039" s="222"/>
      <c r="B1039" s="223"/>
      <c r="C1039" s="224"/>
      <c r="D1039" s="230"/>
      <c r="E1039" s="226"/>
      <c r="F1039" s="227"/>
      <c r="G1039" s="228"/>
      <c r="H1039" s="229"/>
      <c r="I1039" s="228"/>
      <c r="J1039" s="229"/>
      <c r="K1039" s="218">
        <f t="shared" si="41"/>
        <v>0</v>
      </c>
      <c r="L1039" s="207"/>
      <c r="N1039" s="230">
        <f t="shared" si="42"/>
        <v>0</v>
      </c>
    </row>
    <row r="1040" spans="1:14" s="221" customFormat="1" ht="16.5" customHeight="1" x14ac:dyDescent="0.2">
      <c r="A1040" s="222"/>
      <c r="B1040" s="223"/>
      <c r="C1040" s="224"/>
      <c r="D1040" s="230"/>
      <c r="E1040" s="226"/>
      <c r="F1040" s="227"/>
      <c r="G1040" s="228"/>
      <c r="H1040" s="229"/>
      <c r="I1040" s="228"/>
      <c r="J1040" s="229"/>
      <c r="K1040" s="218">
        <f t="shared" si="41"/>
        <v>0</v>
      </c>
      <c r="L1040" s="207"/>
      <c r="N1040" s="230">
        <f t="shared" si="42"/>
        <v>0</v>
      </c>
    </row>
    <row r="1041" spans="1:14" s="221" customFormat="1" ht="16.5" customHeight="1" x14ac:dyDescent="0.2">
      <c r="A1041" s="222"/>
      <c r="B1041" s="223"/>
      <c r="C1041" s="224"/>
      <c r="D1041" s="230"/>
      <c r="E1041" s="226"/>
      <c r="F1041" s="227"/>
      <c r="G1041" s="228"/>
      <c r="H1041" s="229"/>
      <c r="I1041" s="228"/>
      <c r="J1041" s="229"/>
      <c r="K1041" s="218">
        <f t="shared" si="41"/>
        <v>0</v>
      </c>
      <c r="L1041" s="207"/>
      <c r="N1041" s="230">
        <f t="shared" si="42"/>
        <v>0</v>
      </c>
    </row>
    <row r="1042" spans="1:14" s="221" customFormat="1" ht="16.5" customHeight="1" x14ac:dyDescent="0.2">
      <c r="A1042" s="222"/>
      <c r="B1042" s="223"/>
      <c r="C1042" s="224"/>
      <c r="D1042" s="230"/>
      <c r="E1042" s="226"/>
      <c r="F1042" s="227"/>
      <c r="G1042" s="228"/>
      <c r="H1042" s="229"/>
      <c r="I1042" s="228"/>
      <c r="J1042" s="229"/>
      <c r="K1042" s="218">
        <f t="shared" si="41"/>
        <v>0</v>
      </c>
      <c r="L1042" s="207"/>
      <c r="N1042" s="230">
        <f t="shared" si="42"/>
        <v>0</v>
      </c>
    </row>
    <row r="1043" spans="1:14" s="221" customFormat="1" ht="16.5" customHeight="1" x14ac:dyDescent="0.2">
      <c r="A1043" s="222"/>
      <c r="B1043" s="223"/>
      <c r="C1043" s="224"/>
      <c r="D1043" s="230"/>
      <c r="E1043" s="226"/>
      <c r="F1043" s="227"/>
      <c r="G1043" s="228"/>
      <c r="H1043" s="229"/>
      <c r="I1043" s="228"/>
      <c r="J1043" s="229"/>
      <c r="K1043" s="218">
        <f t="shared" si="41"/>
        <v>0</v>
      </c>
      <c r="L1043" s="207"/>
      <c r="N1043" s="230">
        <f t="shared" si="42"/>
        <v>0</v>
      </c>
    </row>
    <row r="1044" spans="1:14" s="221" customFormat="1" ht="16.5" customHeight="1" x14ac:dyDescent="0.2">
      <c r="A1044" s="222"/>
      <c r="B1044" s="223"/>
      <c r="C1044" s="224"/>
      <c r="D1044" s="230"/>
      <c r="E1044" s="226"/>
      <c r="F1044" s="227"/>
      <c r="G1044" s="228"/>
      <c r="H1044" s="229"/>
      <c r="I1044" s="228"/>
      <c r="J1044" s="229"/>
      <c r="K1044" s="218">
        <f t="shared" si="41"/>
        <v>0</v>
      </c>
      <c r="L1044" s="207"/>
      <c r="N1044" s="230">
        <f t="shared" si="42"/>
        <v>0</v>
      </c>
    </row>
    <row r="1045" spans="1:14" s="221" customFormat="1" ht="16.5" customHeight="1" x14ac:dyDescent="0.2">
      <c r="A1045" s="222"/>
      <c r="B1045" s="223"/>
      <c r="C1045" s="224"/>
      <c r="D1045" s="230"/>
      <c r="E1045" s="226"/>
      <c r="F1045" s="227"/>
      <c r="G1045" s="228"/>
      <c r="H1045" s="229"/>
      <c r="I1045" s="228"/>
      <c r="J1045" s="229"/>
      <c r="K1045" s="218">
        <f t="shared" si="41"/>
        <v>0</v>
      </c>
      <c r="L1045" s="207"/>
      <c r="N1045" s="230">
        <f t="shared" si="42"/>
        <v>0</v>
      </c>
    </row>
    <row r="1046" spans="1:14" s="221" customFormat="1" ht="16.5" customHeight="1" x14ac:dyDescent="0.2">
      <c r="A1046" s="222"/>
      <c r="B1046" s="223"/>
      <c r="C1046" s="224"/>
      <c r="D1046" s="230"/>
      <c r="E1046" s="226"/>
      <c r="F1046" s="227"/>
      <c r="G1046" s="228"/>
      <c r="H1046" s="229"/>
      <c r="I1046" s="228"/>
      <c r="J1046" s="229"/>
      <c r="K1046" s="218">
        <f t="shared" si="41"/>
        <v>0</v>
      </c>
      <c r="L1046" s="207"/>
      <c r="N1046" s="230">
        <f t="shared" si="42"/>
        <v>0</v>
      </c>
    </row>
    <row r="1047" spans="1:14" s="221" customFormat="1" ht="16.5" customHeight="1" x14ac:dyDescent="0.2">
      <c r="A1047" s="222"/>
      <c r="B1047" s="223"/>
      <c r="C1047" s="224"/>
      <c r="D1047" s="230"/>
      <c r="E1047" s="226"/>
      <c r="F1047" s="227"/>
      <c r="G1047" s="228"/>
      <c r="H1047" s="229"/>
      <c r="I1047" s="228"/>
      <c r="J1047" s="229"/>
      <c r="K1047" s="218">
        <f t="shared" si="41"/>
        <v>0</v>
      </c>
      <c r="L1047" s="207"/>
      <c r="N1047" s="230">
        <f t="shared" si="42"/>
        <v>0</v>
      </c>
    </row>
    <row r="1048" spans="1:14" s="221" customFormat="1" ht="16.5" customHeight="1" x14ac:dyDescent="0.2">
      <c r="A1048" s="222"/>
      <c r="B1048" s="223"/>
      <c r="C1048" s="224"/>
      <c r="D1048" s="230"/>
      <c r="E1048" s="226"/>
      <c r="F1048" s="227"/>
      <c r="G1048" s="228"/>
      <c r="H1048" s="229"/>
      <c r="I1048" s="228"/>
      <c r="J1048" s="229"/>
      <c r="K1048" s="218">
        <f t="shared" si="41"/>
        <v>0</v>
      </c>
      <c r="L1048" s="207"/>
      <c r="N1048" s="230">
        <f t="shared" si="42"/>
        <v>0</v>
      </c>
    </row>
    <row r="1049" spans="1:14" s="221" customFormat="1" ht="16.5" customHeight="1" x14ac:dyDescent="0.2">
      <c r="A1049" s="222"/>
      <c r="B1049" s="223"/>
      <c r="C1049" s="224"/>
      <c r="D1049" s="230"/>
      <c r="E1049" s="226"/>
      <c r="F1049" s="227"/>
      <c r="G1049" s="228"/>
      <c r="H1049" s="229"/>
      <c r="I1049" s="228"/>
      <c r="J1049" s="229"/>
      <c r="K1049" s="218">
        <f t="shared" si="41"/>
        <v>0</v>
      </c>
      <c r="L1049" s="207"/>
      <c r="N1049" s="230">
        <f t="shared" si="42"/>
        <v>0</v>
      </c>
    </row>
    <row r="1050" spans="1:14" s="221" customFormat="1" ht="16.5" customHeight="1" x14ac:dyDescent="0.2">
      <c r="A1050" s="222"/>
      <c r="B1050" s="223"/>
      <c r="C1050" s="224"/>
      <c r="D1050" s="230"/>
      <c r="E1050" s="226"/>
      <c r="F1050" s="227"/>
      <c r="G1050" s="228"/>
      <c r="H1050" s="229"/>
      <c r="I1050" s="228"/>
      <c r="J1050" s="229"/>
      <c r="K1050" s="218">
        <f t="shared" si="41"/>
        <v>0</v>
      </c>
      <c r="L1050" s="207"/>
      <c r="N1050" s="230">
        <f t="shared" si="42"/>
        <v>0</v>
      </c>
    </row>
    <row r="1051" spans="1:14" s="221" customFormat="1" ht="16.5" customHeight="1" x14ac:dyDescent="0.2">
      <c r="A1051" s="222"/>
      <c r="B1051" s="223"/>
      <c r="C1051" s="224"/>
      <c r="D1051" s="230"/>
      <c r="E1051" s="226"/>
      <c r="F1051" s="227"/>
      <c r="G1051" s="228"/>
      <c r="H1051" s="229"/>
      <c r="I1051" s="228"/>
      <c r="J1051" s="229"/>
      <c r="K1051" s="218">
        <f t="shared" si="41"/>
        <v>0</v>
      </c>
      <c r="L1051" s="207"/>
      <c r="N1051" s="230">
        <f t="shared" si="42"/>
        <v>0</v>
      </c>
    </row>
    <row r="1052" spans="1:14" s="221" customFormat="1" ht="16.5" customHeight="1" x14ac:dyDescent="0.2">
      <c r="A1052" s="222"/>
      <c r="B1052" s="223"/>
      <c r="C1052" s="224"/>
      <c r="D1052" s="230"/>
      <c r="E1052" s="226"/>
      <c r="F1052" s="227"/>
      <c r="G1052" s="228"/>
      <c r="H1052" s="229"/>
      <c r="I1052" s="228"/>
      <c r="J1052" s="229"/>
      <c r="K1052" s="218">
        <f t="shared" si="41"/>
        <v>0</v>
      </c>
      <c r="L1052" s="207"/>
      <c r="N1052" s="230">
        <f t="shared" si="42"/>
        <v>0</v>
      </c>
    </row>
    <row r="1053" spans="1:14" s="221" customFormat="1" ht="16.5" customHeight="1" x14ac:dyDescent="0.2">
      <c r="A1053" s="222"/>
      <c r="B1053" s="223"/>
      <c r="C1053" s="224"/>
      <c r="D1053" s="230"/>
      <c r="E1053" s="226"/>
      <c r="F1053" s="227"/>
      <c r="G1053" s="228"/>
      <c r="H1053" s="229"/>
      <c r="I1053" s="228"/>
      <c r="J1053" s="229"/>
      <c r="K1053" s="218">
        <f t="shared" si="41"/>
        <v>0</v>
      </c>
      <c r="L1053" s="207"/>
      <c r="N1053" s="230">
        <f t="shared" si="42"/>
        <v>0</v>
      </c>
    </row>
    <row r="1054" spans="1:14" s="221" customFormat="1" ht="16.5" customHeight="1" x14ac:dyDescent="0.2">
      <c r="A1054" s="222"/>
      <c r="B1054" s="223"/>
      <c r="C1054" s="224"/>
      <c r="D1054" s="230"/>
      <c r="E1054" s="226"/>
      <c r="F1054" s="227"/>
      <c r="G1054" s="228"/>
      <c r="H1054" s="229"/>
      <c r="I1054" s="228"/>
      <c r="J1054" s="229"/>
      <c r="K1054" s="218">
        <f t="shared" si="41"/>
        <v>0</v>
      </c>
      <c r="L1054" s="207"/>
      <c r="N1054" s="230">
        <f t="shared" si="42"/>
        <v>0</v>
      </c>
    </row>
    <row r="1055" spans="1:14" s="221" customFormat="1" ht="16.5" customHeight="1" x14ac:dyDescent="0.2">
      <c r="A1055" s="222"/>
      <c r="B1055" s="223"/>
      <c r="C1055" s="224"/>
      <c r="D1055" s="230"/>
      <c r="E1055" s="226"/>
      <c r="F1055" s="227"/>
      <c r="G1055" s="228"/>
      <c r="H1055" s="229"/>
      <c r="I1055" s="228"/>
      <c r="J1055" s="229"/>
      <c r="K1055" s="218">
        <f t="shared" si="41"/>
        <v>0</v>
      </c>
      <c r="L1055" s="207"/>
      <c r="N1055" s="230">
        <f t="shared" si="42"/>
        <v>0</v>
      </c>
    </row>
    <row r="1056" spans="1:14" s="221" customFormat="1" ht="16.5" customHeight="1" x14ac:dyDescent="0.2">
      <c r="A1056" s="222"/>
      <c r="B1056" s="223"/>
      <c r="C1056" s="224"/>
      <c r="D1056" s="230"/>
      <c r="E1056" s="226"/>
      <c r="F1056" s="227"/>
      <c r="G1056" s="228"/>
      <c r="H1056" s="229"/>
      <c r="I1056" s="228"/>
      <c r="J1056" s="229"/>
      <c r="K1056" s="218">
        <f t="shared" si="41"/>
        <v>0</v>
      </c>
      <c r="L1056" s="207"/>
      <c r="N1056" s="230">
        <f t="shared" si="42"/>
        <v>0</v>
      </c>
    </row>
    <row r="1057" spans="1:14" s="221" customFormat="1" ht="16.5" customHeight="1" x14ac:dyDescent="0.2">
      <c r="A1057" s="222"/>
      <c r="B1057" s="223"/>
      <c r="C1057" s="224"/>
      <c r="D1057" s="230"/>
      <c r="E1057" s="226"/>
      <c r="F1057" s="227"/>
      <c r="G1057" s="228"/>
      <c r="H1057" s="229"/>
      <c r="I1057" s="228"/>
      <c r="J1057" s="229"/>
      <c r="K1057" s="218">
        <f t="shared" si="41"/>
        <v>0</v>
      </c>
      <c r="L1057" s="207"/>
      <c r="N1057" s="230">
        <f t="shared" si="42"/>
        <v>0</v>
      </c>
    </row>
    <row r="1058" spans="1:14" s="221" customFormat="1" ht="16.5" customHeight="1" x14ac:dyDescent="0.2">
      <c r="A1058" s="222"/>
      <c r="B1058" s="223"/>
      <c r="C1058" s="224"/>
      <c r="D1058" s="230"/>
      <c r="E1058" s="226"/>
      <c r="F1058" s="227"/>
      <c r="G1058" s="228"/>
      <c r="H1058" s="229"/>
      <c r="I1058" s="228"/>
      <c r="J1058" s="229"/>
      <c r="K1058" s="218">
        <f t="shared" si="41"/>
        <v>0</v>
      </c>
      <c r="L1058" s="207"/>
      <c r="N1058" s="230">
        <f t="shared" si="42"/>
        <v>0</v>
      </c>
    </row>
    <row r="1059" spans="1:14" s="221" customFormat="1" ht="16.5" customHeight="1" x14ac:dyDescent="0.2">
      <c r="A1059" s="222"/>
      <c r="B1059" s="223"/>
      <c r="C1059" s="224"/>
      <c r="D1059" s="230"/>
      <c r="E1059" s="226"/>
      <c r="F1059" s="227"/>
      <c r="G1059" s="228"/>
      <c r="H1059" s="229"/>
      <c r="I1059" s="228"/>
      <c r="J1059" s="229"/>
      <c r="K1059" s="218">
        <f t="shared" si="41"/>
        <v>0</v>
      </c>
      <c r="L1059" s="207"/>
      <c r="N1059" s="230">
        <f t="shared" si="42"/>
        <v>0</v>
      </c>
    </row>
    <row r="1060" spans="1:14" s="221" customFormat="1" ht="16.5" customHeight="1" x14ac:dyDescent="0.2">
      <c r="A1060" s="222"/>
      <c r="B1060" s="223"/>
      <c r="C1060" s="224"/>
      <c r="D1060" s="230"/>
      <c r="E1060" s="226"/>
      <c r="F1060" s="227"/>
      <c r="G1060" s="228"/>
      <c r="H1060" s="229"/>
      <c r="I1060" s="228"/>
      <c r="J1060" s="229"/>
      <c r="K1060" s="218">
        <f t="shared" si="41"/>
        <v>0</v>
      </c>
      <c r="L1060" s="207"/>
      <c r="N1060" s="230">
        <f t="shared" si="42"/>
        <v>0</v>
      </c>
    </row>
    <row r="1061" spans="1:14" s="221" customFormat="1" ht="16.5" customHeight="1" x14ac:dyDescent="0.2">
      <c r="A1061" s="222"/>
      <c r="B1061" s="223"/>
      <c r="C1061" s="224"/>
      <c r="D1061" s="230"/>
      <c r="E1061" s="226"/>
      <c r="F1061" s="227"/>
      <c r="G1061" s="228"/>
      <c r="H1061" s="229"/>
      <c r="I1061" s="228"/>
      <c r="J1061" s="229"/>
      <c r="K1061" s="218">
        <f t="shared" si="41"/>
        <v>0</v>
      </c>
      <c r="L1061" s="207"/>
      <c r="N1061" s="230">
        <f t="shared" si="42"/>
        <v>0</v>
      </c>
    </row>
    <row r="1062" spans="1:14" s="221" customFormat="1" ht="16.5" customHeight="1" x14ac:dyDescent="0.2">
      <c r="A1062" s="222"/>
      <c r="B1062" s="223"/>
      <c r="C1062" s="224"/>
      <c r="D1062" s="230"/>
      <c r="E1062" s="226"/>
      <c r="F1062" s="227"/>
      <c r="G1062" s="228"/>
      <c r="H1062" s="229"/>
      <c r="I1062" s="228"/>
      <c r="J1062" s="229"/>
      <c r="K1062" s="218">
        <f t="shared" si="41"/>
        <v>0</v>
      </c>
      <c r="L1062" s="207"/>
      <c r="N1062" s="230">
        <f t="shared" si="42"/>
        <v>0</v>
      </c>
    </row>
    <row r="1063" spans="1:14" s="221" customFormat="1" ht="16.5" customHeight="1" x14ac:dyDescent="0.2">
      <c r="A1063" s="222"/>
      <c r="B1063" s="223"/>
      <c r="C1063" s="224"/>
      <c r="D1063" s="230"/>
      <c r="E1063" s="226"/>
      <c r="F1063" s="227"/>
      <c r="G1063" s="228"/>
      <c r="H1063" s="229"/>
      <c r="I1063" s="228"/>
      <c r="J1063" s="229"/>
      <c r="K1063" s="218">
        <f t="shared" si="41"/>
        <v>0</v>
      </c>
      <c r="L1063" s="207"/>
      <c r="N1063" s="230">
        <f t="shared" si="42"/>
        <v>0</v>
      </c>
    </row>
    <row r="1064" spans="1:14" s="221" customFormat="1" ht="16.5" customHeight="1" x14ac:dyDescent="0.2">
      <c r="A1064" s="222"/>
      <c r="B1064" s="223"/>
      <c r="C1064" s="224"/>
      <c r="D1064" s="230"/>
      <c r="E1064" s="226"/>
      <c r="F1064" s="227"/>
      <c r="G1064" s="228"/>
      <c r="H1064" s="229"/>
      <c r="I1064" s="228"/>
      <c r="J1064" s="229"/>
      <c r="K1064" s="218">
        <f t="shared" si="41"/>
        <v>0</v>
      </c>
      <c r="L1064" s="207"/>
      <c r="N1064" s="230">
        <f t="shared" si="42"/>
        <v>0</v>
      </c>
    </row>
    <row r="1065" spans="1:14" s="221" customFormat="1" ht="16.5" customHeight="1" x14ac:dyDescent="0.2">
      <c r="A1065" s="222"/>
      <c r="B1065" s="223"/>
      <c r="C1065" s="224"/>
      <c r="D1065" s="230"/>
      <c r="E1065" s="226"/>
      <c r="F1065" s="227"/>
      <c r="G1065" s="228"/>
      <c r="H1065" s="229"/>
      <c r="I1065" s="228"/>
      <c r="J1065" s="229"/>
      <c r="K1065" s="218">
        <f t="shared" si="41"/>
        <v>0</v>
      </c>
      <c r="L1065" s="207"/>
      <c r="N1065" s="230">
        <f t="shared" si="42"/>
        <v>0</v>
      </c>
    </row>
    <row r="1066" spans="1:14" s="221" customFormat="1" ht="16.5" customHeight="1" x14ac:dyDescent="0.2">
      <c r="A1066" s="222"/>
      <c r="B1066" s="223"/>
      <c r="C1066" s="224"/>
      <c r="D1066" s="230"/>
      <c r="E1066" s="226"/>
      <c r="F1066" s="227"/>
      <c r="G1066" s="228"/>
      <c r="H1066" s="229"/>
      <c r="I1066" s="228"/>
      <c r="J1066" s="229"/>
      <c r="K1066" s="218">
        <f t="shared" si="41"/>
        <v>0</v>
      </c>
      <c r="L1066" s="207"/>
      <c r="N1066" s="230">
        <f t="shared" si="42"/>
        <v>0</v>
      </c>
    </row>
    <row r="1067" spans="1:14" s="221" customFormat="1" ht="16.5" customHeight="1" x14ac:dyDescent="0.2">
      <c r="A1067" s="222"/>
      <c r="B1067" s="223"/>
      <c r="C1067" s="224"/>
      <c r="D1067" s="230"/>
      <c r="E1067" s="226"/>
      <c r="F1067" s="227"/>
      <c r="G1067" s="228"/>
      <c r="H1067" s="229"/>
      <c r="I1067" s="228"/>
      <c r="J1067" s="229"/>
      <c r="K1067" s="218">
        <f t="shared" si="41"/>
        <v>0</v>
      </c>
      <c r="L1067" s="207"/>
      <c r="N1067" s="230">
        <f t="shared" si="42"/>
        <v>0</v>
      </c>
    </row>
    <row r="1068" spans="1:14" s="221" customFormat="1" ht="16.5" customHeight="1" x14ac:dyDescent="0.2">
      <c r="A1068" s="222"/>
      <c r="B1068" s="223"/>
      <c r="C1068" s="224"/>
      <c r="D1068" s="230"/>
      <c r="E1068" s="226"/>
      <c r="F1068" s="227"/>
      <c r="G1068" s="228"/>
      <c r="H1068" s="229"/>
      <c r="I1068" s="228"/>
      <c r="J1068" s="229"/>
      <c r="K1068" s="218">
        <f t="shared" si="41"/>
        <v>0</v>
      </c>
      <c r="L1068" s="207"/>
      <c r="N1068" s="230">
        <f t="shared" si="42"/>
        <v>0</v>
      </c>
    </row>
    <row r="1069" spans="1:14" s="221" customFormat="1" ht="16.5" customHeight="1" x14ac:dyDescent="0.2">
      <c r="A1069" s="222"/>
      <c r="B1069" s="223"/>
      <c r="C1069" s="224"/>
      <c r="D1069" s="230"/>
      <c r="E1069" s="226"/>
      <c r="F1069" s="227"/>
      <c r="G1069" s="228"/>
      <c r="H1069" s="229"/>
      <c r="I1069" s="228"/>
      <c r="J1069" s="229"/>
      <c r="K1069" s="218">
        <f t="shared" si="41"/>
        <v>0</v>
      </c>
      <c r="L1069" s="207"/>
      <c r="N1069" s="230">
        <f t="shared" si="42"/>
        <v>0</v>
      </c>
    </row>
    <row r="1070" spans="1:14" s="221" customFormat="1" ht="16.5" customHeight="1" x14ac:dyDescent="0.2">
      <c r="A1070" s="222"/>
      <c r="B1070" s="223"/>
      <c r="C1070" s="224"/>
      <c r="D1070" s="230"/>
      <c r="E1070" s="226"/>
      <c r="F1070" s="227"/>
      <c r="G1070" s="228"/>
      <c r="H1070" s="229"/>
      <c r="I1070" s="228"/>
      <c r="J1070" s="229"/>
      <c r="K1070" s="218">
        <f t="shared" si="41"/>
        <v>0</v>
      </c>
      <c r="L1070" s="207"/>
      <c r="N1070" s="230">
        <f t="shared" si="42"/>
        <v>0</v>
      </c>
    </row>
    <row r="1071" spans="1:14" s="221" customFormat="1" ht="16.5" customHeight="1" x14ac:dyDescent="0.2">
      <c r="A1071" s="222"/>
      <c r="B1071" s="223"/>
      <c r="C1071" s="224"/>
      <c r="D1071" s="230"/>
      <c r="E1071" s="226"/>
      <c r="F1071" s="227"/>
      <c r="G1071" s="228"/>
      <c r="H1071" s="229"/>
      <c r="I1071" s="228"/>
      <c r="J1071" s="229"/>
      <c r="K1071" s="218">
        <f t="shared" si="41"/>
        <v>0</v>
      </c>
      <c r="L1071" s="207"/>
      <c r="N1071" s="230">
        <f t="shared" si="42"/>
        <v>0</v>
      </c>
    </row>
    <row r="1072" spans="1:14" s="221" customFormat="1" ht="16.5" customHeight="1" x14ac:dyDescent="0.2">
      <c r="A1072" s="222"/>
      <c r="B1072" s="223"/>
      <c r="C1072" s="224"/>
      <c r="D1072" s="230"/>
      <c r="E1072" s="226"/>
      <c r="F1072" s="227"/>
      <c r="G1072" s="228"/>
      <c r="H1072" s="229"/>
      <c r="I1072" s="228"/>
      <c r="J1072" s="229"/>
      <c r="K1072" s="218">
        <f t="shared" si="41"/>
        <v>0</v>
      </c>
      <c r="L1072" s="207"/>
      <c r="N1072" s="230">
        <f t="shared" si="42"/>
        <v>0</v>
      </c>
    </row>
    <row r="1073" spans="1:14" s="221" customFormat="1" ht="16.5" customHeight="1" x14ac:dyDescent="0.2">
      <c r="A1073" s="222"/>
      <c r="B1073" s="223"/>
      <c r="C1073" s="224"/>
      <c r="D1073" s="230"/>
      <c r="E1073" s="226"/>
      <c r="F1073" s="227"/>
      <c r="G1073" s="228"/>
      <c r="H1073" s="229"/>
      <c r="I1073" s="228"/>
      <c r="J1073" s="229"/>
      <c r="K1073" s="218">
        <f t="shared" si="41"/>
        <v>0</v>
      </c>
      <c r="L1073" s="207"/>
      <c r="N1073" s="230">
        <f t="shared" si="42"/>
        <v>0</v>
      </c>
    </row>
    <row r="1074" spans="1:14" s="221" customFormat="1" ht="16.5" customHeight="1" x14ac:dyDescent="0.2">
      <c r="A1074" s="222"/>
      <c r="B1074" s="223"/>
      <c r="C1074" s="224"/>
      <c r="D1074" s="230"/>
      <c r="E1074" s="226"/>
      <c r="F1074" s="227"/>
      <c r="G1074" s="228"/>
      <c r="H1074" s="229"/>
      <c r="I1074" s="228"/>
      <c r="J1074" s="229"/>
      <c r="K1074" s="218">
        <f t="shared" si="41"/>
        <v>0</v>
      </c>
      <c r="L1074" s="207"/>
      <c r="N1074" s="230">
        <f t="shared" si="42"/>
        <v>0</v>
      </c>
    </row>
    <row r="1075" spans="1:14" s="221" customFormat="1" ht="16.5" customHeight="1" x14ac:dyDescent="0.2">
      <c r="A1075" s="222"/>
      <c r="B1075" s="223"/>
      <c r="C1075" s="224"/>
      <c r="D1075" s="230"/>
      <c r="E1075" s="226"/>
      <c r="F1075" s="227"/>
      <c r="G1075" s="228"/>
      <c r="H1075" s="229"/>
      <c r="I1075" s="228"/>
      <c r="J1075" s="229"/>
      <c r="K1075" s="218">
        <f t="shared" si="41"/>
        <v>0</v>
      </c>
      <c r="L1075" s="207"/>
      <c r="N1075" s="230">
        <f t="shared" si="42"/>
        <v>0</v>
      </c>
    </row>
    <row r="1076" spans="1:14" s="221" customFormat="1" ht="16.5" customHeight="1" x14ac:dyDescent="0.2">
      <c r="A1076" s="222"/>
      <c r="B1076" s="223"/>
      <c r="C1076" s="224"/>
      <c r="D1076" s="230"/>
      <c r="E1076" s="226"/>
      <c r="F1076" s="227"/>
      <c r="G1076" s="228"/>
      <c r="H1076" s="229"/>
      <c r="I1076" s="228"/>
      <c r="J1076" s="229"/>
      <c r="K1076" s="218">
        <f t="shared" si="41"/>
        <v>0</v>
      </c>
      <c r="L1076" s="207"/>
      <c r="N1076" s="230">
        <f t="shared" si="42"/>
        <v>0</v>
      </c>
    </row>
    <row r="1077" spans="1:14" s="221" customFormat="1" ht="16.5" customHeight="1" x14ac:dyDescent="0.2">
      <c r="A1077" s="222"/>
      <c r="B1077" s="223"/>
      <c r="C1077" s="224"/>
      <c r="D1077" s="230"/>
      <c r="E1077" s="226"/>
      <c r="F1077" s="227"/>
      <c r="G1077" s="228"/>
      <c r="H1077" s="229"/>
      <c r="I1077" s="228"/>
      <c r="J1077" s="229"/>
      <c r="K1077" s="218">
        <f t="shared" si="41"/>
        <v>0</v>
      </c>
      <c r="L1077" s="207"/>
      <c r="N1077" s="230">
        <f t="shared" si="42"/>
        <v>0</v>
      </c>
    </row>
    <row r="1078" spans="1:14" s="221" customFormat="1" ht="16.5" customHeight="1" x14ac:dyDescent="0.2">
      <c r="A1078" s="222"/>
      <c r="B1078" s="223"/>
      <c r="C1078" s="224"/>
      <c r="D1078" s="230"/>
      <c r="E1078" s="226"/>
      <c r="F1078" s="227"/>
      <c r="G1078" s="228"/>
      <c r="H1078" s="229"/>
      <c r="I1078" s="228"/>
      <c r="J1078" s="229"/>
      <c r="K1078" s="218">
        <f t="shared" si="41"/>
        <v>0</v>
      </c>
      <c r="L1078" s="207"/>
      <c r="N1078" s="230">
        <f t="shared" si="42"/>
        <v>0</v>
      </c>
    </row>
    <row r="1079" spans="1:14" s="221" customFormat="1" ht="16.5" customHeight="1" x14ac:dyDescent="0.2">
      <c r="A1079" s="222"/>
      <c r="B1079" s="223"/>
      <c r="C1079" s="224"/>
      <c r="D1079" s="230"/>
      <c r="E1079" s="226"/>
      <c r="F1079" s="227"/>
      <c r="G1079" s="228"/>
      <c r="H1079" s="229"/>
      <c r="I1079" s="228"/>
      <c r="J1079" s="229"/>
      <c r="K1079" s="218">
        <f t="shared" si="41"/>
        <v>0</v>
      </c>
      <c r="L1079" s="207"/>
      <c r="N1079" s="230">
        <f t="shared" si="42"/>
        <v>0</v>
      </c>
    </row>
    <row r="1080" spans="1:14" s="221" customFormat="1" ht="16.5" customHeight="1" x14ac:dyDescent="0.2">
      <c r="A1080" s="222"/>
      <c r="B1080" s="223"/>
      <c r="C1080" s="224"/>
      <c r="D1080" s="230"/>
      <c r="E1080" s="226"/>
      <c r="F1080" s="227"/>
      <c r="G1080" s="228"/>
      <c r="H1080" s="229"/>
      <c r="I1080" s="228"/>
      <c r="J1080" s="229"/>
      <c r="K1080" s="218">
        <f t="shared" si="41"/>
        <v>0</v>
      </c>
      <c r="L1080" s="207"/>
      <c r="N1080" s="230">
        <f t="shared" si="42"/>
        <v>0</v>
      </c>
    </row>
    <row r="1081" spans="1:14" s="221" customFormat="1" ht="16.5" customHeight="1" x14ac:dyDescent="0.2">
      <c r="A1081" s="222"/>
      <c r="B1081" s="223"/>
      <c r="C1081" s="224"/>
      <c r="D1081" s="230"/>
      <c r="E1081" s="226"/>
      <c r="F1081" s="227"/>
      <c r="G1081" s="228"/>
      <c r="H1081" s="229"/>
      <c r="I1081" s="228"/>
      <c r="J1081" s="229"/>
      <c r="K1081" s="218">
        <f t="shared" si="41"/>
        <v>0</v>
      </c>
      <c r="L1081" s="207"/>
      <c r="N1081" s="230">
        <f t="shared" si="42"/>
        <v>0</v>
      </c>
    </row>
    <row r="1082" spans="1:14" s="221" customFormat="1" ht="16.5" customHeight="1" x14ac:dyDescent="0.2">
      <c r="A1082" s="222"/>
      <c r="B1082" s="223"/>
      <c r="C1082" s="224"/>
      <c r="D1082" s="230"/>
      <c r="E1082" s="226"/>
      <c r="F1082" s="227"/>
      <c r="G1082" s="228"/>
      <c r="H1082" s="229"/>
      <c r="I1082" s="228"/>
      <c r="J1082" s="229"/>
      <c r="K1082" s="218">
        <f t="shared" si="41"/>
        <v>0</v>
      </c>
      <c r="L1082" s="207"/>
      <c r="N1082" s="230">
        <f t="shared" si="42"/>
        <v>0</v>
      </c>
    </row>
    <row r="1083" spans="1:14" s="221" customFormat="1" ht="16.5" customHeight="1" x14ac:dyDescent="0.2">
      <c r="A1083" s="222"/>
      <c r="B1083" s="223"/>
      <c r="C1083" s="224"/>
      <c r="D1083" s="230"/>
      <c r="E1083" s="226"/>
      <c r="F1083" s="227"/>
      <c r="G1083" s="228"/>
      <c r="H1083" s="229"/>
      <c r="I1083" s="228"/>
      <c r="J1083" s="229"/>
      <c r="K1083" s="218">
        <f t="shared" si="41"/>
        <v>0</v>
      </c>
      <c r="L1083" s="207"/>
      <c r="N1083" s="230">
        <f t="shared" si="42"/>
        <v>0</v>
      </c>
    </row>
    <row r="1084" spans="1:14" s="221" customFormat="1" ht="16.5" customHeight="1" x14ac:dyDescent="0.2">
      <c r="A1084" s="222"/>
      <c r="B1084" s="223"/>
      <c r="C1084" s="224"/>
      <c r="D1084" s="230"/>
      <c r="E1084" s="226"/>
      <c r="F1084" s="227"/>
      <c r="G1084" s="228"/>
      <c r="H1084" s="229"/>
      <c r="I1084" s="228"/>
      <c r="J1084" s="229"/>
      <c r="K1084" s="218">
        <f t="shared" si="41"/>
        <v>0</v>
      </c>
      <c r="L1084" s="207"/>
      <c r="N1084" s="230">
        <f t="shared" si="42"/>
        <v>0</v>
      </c>
    </row>
    <row r="1085" spans="1:14" s="221" customFormat="1" ht="16.5" customHeight="1" x14ac:dyDescent="0.2">
      <c r="A1085" s="222"/>
      <c r="B1085" s="223"/>
      <c r="C1085" s="224"/>
      <c r="D1085" s="230"/>
      <c r="E1085" s="226"/>
      <c r="F1085" s="227"/>
      <c r="G1085" s="228"/>
      <c r="H1085" s="229"/>
      <c r="I1085" s="228"/>
      <c r="J1085" s="229"/>
      <c r="K1085" s="218">
        <f t="shared" si="41"/>
        <v>0</v>
      </c>
      <c r="L1085" s="207"/>
      <c r="N1085" s="230">
        <f t="shared" si="42"/>
        <v>0</v>
      </c>
    </row>
    <row r="1086" spans="1:14" s="221" customFormat="1" ht="16.5" customHeight="1" x14ac:dyDescent="0.2">
      <c r="A1086" s="222"/>
      <c r="B1086" s="223"/>
      <c r="C1086" s="224"/>
      <c r="D1086" s="230"/>
      <c r="E1086" s="226"/>
      <c r="F1086" s="227"/>
      <c r="G1086" s="228"/>
      <c r="H1086" s="229"/>
      <c r="I1086" s="228"/>
      <c r="J1086" s="229"/>
      <c r="K1086" s="218">
        <f t="shared" si="41"/>
        <v>0</v>
      </c>
      <c r="L1086" s="207"/>
      <c r="N1086" s="230">
        <f t="shared" si="42"/>
        <v>0</v>
      </c>
    </row>
    <row r="1087" spans="1:14" s="221" customFormat="1" ht="16.5" customHeight="1" x14ac:dyDescent="0.2">
      <c r="A1087" s="222"/>
      <c r="B1087" s="223"/>
      <c r="C1087" s="224"/>
      <c r="D1087" s="230"/>
      <c r="E1087" s="226"/>
      <c r="F1087" s="227"/>
      <c r="G1087" s="228"/>
      <c r="H1087" s="229"/>
      <c r="I1087" s="228"/>
      <c r="J1087" s="229"/>
      <c r="K1087" s="218">
        <f t="shared" si="41"/>
        <v>0</v>
      </c>
      <c r="L1087" s="207"/>
      <c r="N1087" s="230">
        <f t="shared" si="42"/>
        <v>0</v>
      </c>
    </row>
    <row r="1088" spans="1:14" s="221" customFormat="1" ht="16.5" customHeight="1" x14ac:dyDescent="0.2">
      <c r="A1088" s="222"/>
      <c r="B1088" s="223"/>
      <c r="C1088" s="224"/>
      <c r="D1088" s="230"/>
      <c r="E1088" s="226"/>
      <c r="F1088" s="227"/>
      <c r="G1088" s="228"/>
      <c r="H1088" s="229"/>
      <c r="I1088" s="228"/>
      <c r="J1088" s="229"/>
      <c r="K1088" s="218">
        <f t="shared" si="41"/>
        <v>0</v>
      </c>
      <c r="L1088" s="207"/>
      <c r="N1088" s="230">
        <f t="shared" si="42"/>
        <v>0</v>
      </c>
    </row>
    <row r="1089" spans="1:14" s="221" customFormat="1" ht="16.5" customHeight="1" x14ac:dyDescent="0.2">
      <c r="A1089" s="222"/>
      <c r="B1089" s="223"/>
      <c r="C1089" s="224"/>
      <c r="D1089" s="230"/>
      <c r="E1089" s="226"/>
      <c r="F1089" s="227"/>
      <c r="G1089" s="228"/>
      <c r="H1089" s="229"/>
      <c r="I1089" s="228"/>
      <c r="J1089" s="229"/>
      <c r="K1089" s="218">
        <f t="shared" si="41"/>
        <v>0</v>
      </c>
      <c r="L1089" s="207"/>
      <c r="N1089" s="230">
        <f t="shared" si="42"/>
        <v>0</v>
      </c>
    </row>
    <row r="1090" spans="1:14" s="221" customFormat="1" ht="16.5" customHeight="1" x14ac:dyDescent="0.2">
      <c r="A1090" s="222"/>
      <c r="B1090" s="223"/>
      <c r="C1090" s="224"/>
      <c r="D1090" s="230"/>
      <c r="E1090" s="226"/>
      <c r="F1090" s="227"/>
      <c r="G1090" s="228"/>
      <c r="H1090" s="229"/>
      <c r="I1090" s="228"/>
      <c r="J1090" s="229"/>
      <c r="K1090" s="218">
        <f t="shared" si="41"/>
        <v>0</v>
      </c>
      <c r="L1090" s="207"/>
      <c r="N1090" s="230">
        <f t="shared" si="42"/>
        <v>0</v>
      </c>
    </row>
    <row r="1091" spans="1:14" s="221" customFormat="1" ht="16.5" customHeight="1" x14ac:dyDescent="0.2">
      <c r="A1091" s="222"/>
      <c r="B1091" s="223"/>
      <c r="C1091" s="224"/>
      <c r="D1091" s="230"/>
      <c r="E1091" s="226"/>
      <c r="F1091" s="227"/>
      <c r="G1091" s="228"/>
      <c r="H1091" s="229"/>
      <c r="I1091" s="228"/>
      <c r="J1091" s="229"/>
      <c r="K1091" s="218">
        <f t="shared" si="41"/>
        <v>0</v>
      </c>
      <c r="L1091" s="207"/>
      <c r="N1091" s="230">
        <f t="shared" si="42"/>
        <v>0</v>
      </c>
    </row>
    <row r="1092" spans="1:14" s="221" customFormat="1" ht="16.5" customHeight="1" x14ac:dyDescent="0.2">
      <c r="A1092" s="222"/>
      <c r="B1092" s="223"/>
      <c r="C1092" s="224"/>
      <c r="D1092" s="230"/>
      <c r="E1092" s="226"/>
      <c r="F1092" s="227"/>
      <c r="G1092" s="228"/>
      <c r="H1092" s="229"/>
      <c r="I1092" s="228"/>
      <c r="J1092" s="229"/>
      <c r="K1092" s="218">
        <f t="shared" si="41"/>
        <v>0</v>
      </c>
      <c r="L1092" s="207"/>
      <c r="N1092" s="230">
        <f t="shared" si="42"/>
        <v>0</v>
      </c>
    </row>
    <row r="1093" spans="1:14" s="221" customFormat="1" ht="16.5" customHeight="1" x14ac:dyDescent="0.2">
      <c r="A1093" s="222"/>
      <c r="B1093" s="223"/>
      <c r="C1093" s="224"/>
      <c r="D1093" s="230"/>
      <c r="E1093" s="226"/>
      <c r="F1093" s="227"/>
      <c r="G1093" s="228"/>
      <c r="H1093" s="229"/>
      <c r="I1093" s="228"/>
      <c r="J1093" s="229"/>
      <c r="K1093" s="218">
        <f t="shared" si="41"/>
        <v>0</v>
      </c>
      <c r="L1093" s="207"/>
      <c r="N1093" s="230">
        <f t="shared" si="42"/>
        <v>0</v>
      </c>
    </row>
    <row r="1094" spans="1:14" s="221" customFormat="1" ht="16.5" customHeight="1" x14ac:dyDescent="0.2">
      <c r="A1094" s="222"/>
      <c r="B1094" s="223"/>
      <c r="C1094" s="224"/>
      <c r="D1094" s="230"/>
      <c r="E1094" s="226"/>
      <c r="F1094" s="227"/>
      <c r="G1094" s="228"/>
      <c r="H1094" s="229"/>
      <c r="I1094" s="228"/>
      <c r="J1094" s="229"/>
      <c r="K1094" s="218">
        <f t="shared" si="41"/>
        <v>0</v>
      </c>
      <c r="L1094" s="207"/>
      <c r="N1094" s="230">
        <f t="shared" si="42"/>
        <v>0</v>
      </c>
    </row>
    <row r="1095" spans="1:14" s="221" customFormat="1" ht="16.5" customHeight="1" x14ac:dyDescent="0.2">
      <c r="A1095" s="222"/>
      <c r="B1095" s="223"/>
      <c r="C1095" s="224"/>
      <c r="D1095" s="230"/>
      <c r="E1095" s="226"/>
      <c r="F1095" s="227"/>
      <c r="G1095" s="228"/>
      <c r="H1095" s="229"/>
      <c r="I1095" s="228"/>
      <c r="J1095" s="229"/>
      <c r="K1095" s="218">
        <f t="shared" si="41"/>
        <v>0</v>
      </c>
      <c r="L1095" s="207"/>
      <c r="N1095" s="230">
        <f t="shared" si="42"/>
        <v>0</v>
      </c>
    </row>
    <row r="1096" spans="1:14" s="221" customFormat="1" ht="16.5" customHeight="1" x14ac:dyDescent="0.2">
      <c r="A1096" s="222"/>
      <c r="B1096" s="223"/>
      <c r="C1096" s="224"/>
      <c r="D1096" s="230"/>
      <c r="E1096" s="226"/>
      <c r="F1096" s="227"/>
      <c r="G1096" s="228"/>
      <c r="H1096" s="229"/>
      <c r="I1096" s="228"/>
      <c r="J1096" s="229"/>
      <c r="K1096" s="218">
        <f t="shared" si="41"/>
        <v>0</v>
      </c>
      <c r="L1096" s="207"/>
      <c r="N1096" s="230">
        <f t="shared" si="42"/>
        <v>0</v>
      </c>
    </row>
    <row r="1097" spans="1:14" s="221" customFormat="1" ht="16.5" customHeight="1" x14ac:dyDescent="0.2">
      <c r="A1097" s="222"/>
      <c r="B1097" s="223"/>
      <c r="C1097" s="224"/>
      <c r="D1097" s="230"/>
      <c r="E1097" s="226"/>
      <c r="F1097" s="227"/>
      <c r="G1097" s="228"/>
      <c r="H1097" s="229"/>
      <c r="I1097" s="228"/>
      <c r="J1097" s="229"/>
      <c r="K1097" s="218">
        <f t="shared" si="41"/>
        <v>0</v>
      </c>
      <c r="L1097" s="207"/>
      <c r="N1097" s="230">
        <f t="shared" si="42"/>
        <v>0</v>
      </c>
    </row>
    <row r="1098" spans="1:14" s="221" customFormat="1" ht="16.5" customHeight="1" x14ac:dyDescent="0.2">
      <c r="A1098" s="222"/>
      <c r="B1098" s="223"/>
      <c r="C1098" s="224"/>
      <c r="D1098" s="230"/>
      <c r="E1098" s="226"/>
      <c r="F1098" s="227"/>
      <c r="G1098" s="228"/>
      <c r="H1098" s="229"/>
      <c r="I1098" s="228"/>
      <c r="J1098" s="229"/>
      <c r="K1098" s="218">
        <f t="shared" si="41"/>
        <v>0</v>
      </c>
      <c r="L1098" s="207"/>
      <c r="N1098" s="230">
        <f t="shared" si="42"/>
        <v>0</v>
      </c>
    </row>
    <row r="1099" spans="1:14" s="221" customFormat="1" ht="16.5" customHeight="1" x14ac:dyDescent="0.2">
      <c r="A1099" s="222"/>
      <c r="B1099" s="223"/>
      <c r="C1099" s="224"/>
      <c r="D1099" s="230"/>
      <c r="E1099" s="226"/>
      <c r="F1099" s="227"/>
      <c r="G1099" s="228"/>
      <c r="H1099" s="229"/>
      <c r="I1099" s="228"/>
      <c r="J1099" s="229"/>
      <c r="K1099" s="218">
        <f t="shared" si="41"/>
        <v>0</v>
      </c>
      <c r="L1099" s="207"/>
      <c r="N1099" s="230">
        <f t="shared" si="42"/>
        <v>0</v>
      </c>
    </row>
    <row r="1100" spans="1:14" s="221" customFormat="1" ht="16.5" customHeight="1" x14ac:dyDescent="0.2">
      <c r="A1100" s="222"/>
      <c r="B1100" s="223"/>
      <c r="C1100" s="224"/>
      <c r="D1100" s="230"/>
      <c r="E1100" s="226"/>
      <c r="F1100" s="227"/>
      <c r="G1100" s="228"/>
      <c r="H1100" s="229"/>
      <c r="I1100" s="228"/>
      <c r="J1100" s="229"/>
      <c r="K1100" s="218">
        <f t="shared" si="41"/>
        <v>0</v>
      </c>
      <c r="L1100" s="207"/>
      <c r="N1100" s="230">
        <f t="shared" si="42"/>
        <v>0</v>
      </c>
    </row>
    <row r="1101" spans="1:14" s="221" customFormat="1" ht="16.5" customHeight="1" x14ac:dyDescent="0.2">
      <c r="A1101" s="222"/>
      <c r="B1101" s="223"/>
      <c r="C1101" s="224"/>
      <c r="D1101" s="230"/>
      <c r="E1101" s="226"/>
      <c r="F1101" s="227"/>
      <c r="G1101" s="228"/>
      <c r="H1101" s="229"/>
      <c r="I1101" s="228"/>
      <c r="J1101" s="229"/>
      <c r="K1101" s="218">
        <f t="shared" ref="K1101:K1164" si="43">G1101*$K$6</f>
        <v>0</v>
      </c>
      <c r="L1101" s="207"/>
      <c r="N1101" s="230">
        <f t="shared" si="42"/>
        <v>0</v>
      </c>
    </row>
    <row r="1102" spans="1:14" s="221" customFormat="1" ht="16.5" customHeight="1" x14ac:dyDescent="0.2">
      <c r="A1102" s="222"/>
      <c r="B1102" s="223"/>
      <c r="C1102" s="224"/>
      <c r="D1102" s="230"/>
      <c r="E1102" s="226"/>
      <c r="F1102" s="227"/>
      <c r="G1102" s="228"/>
      <c r="H1102" s="229"/>
      <c r="I1102" s="228"/>
      <c r="J1102" s="229"/>
      <c r="K1102" s="218">
        <f t="shared" si="43"/>
        <v>0</v>
      </c>
      <c r="L1102" s="207"/>
      <c r="N1102" s="230">
        <f t="shared" ref="N1102:N1165" si="44">IF(D1102="SŽDC",0,IF(D1102="Ostatní",0,IF(D1102="",0,1)))</f>
        <v>0</v>
      </c>
    </row>
    <row r="1103" spans="1:14" s="221" customFormat="1" ht="16.5" customHeight="1" x14ac:dyDescent="0.2">
      <c r="A1103" s="222"/>
      <c r="B1103" s="223"/>
      <c r="C1103" s="224"/>
      <c r="D1103" s="230"/>
      <c r="E1103" s="226"/>
      <c r="F1103" s="227"/>
      <c r="G1103" s="228"/>
      <c r="H1103" s="229"/>
      <c r="I1103" s="228"/>
      <c r="J1103" s="229"/>
      <c r="K1103" s="218">
        <f t="shared" si="43"/>
        <v>0</v>
      </c>
      <c r="L1103" s="207"/>
      <c r="N1103" s="230">
        <f t="shared" si="44"/>
        <v>0</v>
      </c>
    </row>
    <row r="1104" spans="1:14" s="221" customFormat="1" ht="16.5" customHeight="1" x14ac:dyDescent="0.2">
      <c r="A1104" s="222"/>
      <c r="B1104" s="223"/>
      <c r="C1104" s="224"/>
      <c r="D1104" s="230"/>
      <c r="E1104" s="226"/>
      <c r="F1104" s="227"/>
      <c r="G1104" s="228"/>
      <c r="H1104" s="229"/>
      <c r="I1104" s="228"/>
      <c r="J1104" s="229"/>
      <c r="K1104" s="218">
        <f t="shared" si="43"/>
        <v>0</v>
      </c>
      <c r="L1104" s="207"/>
      <c r="N1104" s="230">
        <f t="shared" si="44"/>
        <v>0</v>
      </c>
    </row>
    <row r="1105" spans="1:14" s="221" customFormat="1" ht="16.5" customHeight="1" x14ac:dyDescent="0.2">
      <c r="A1105" s="222"/>
      <c r="B1105" s="223"/>
      <c r="C1105" s="224"/>
      <c r="D1105" s="230"/>
      <c r="E1105" s="226"/>
      <c r="F1105" s="227"/>
      <c r="G1105" s="228"/>
      <c r="H1105" s="229"/>
      <c r="I1105" s="228"/>
      <c r="J1105" s="229"/>
      <c r="K1105" s="218">
        <f t="shared" si="43"/>
        <v>0</v>
      </c>
      <c r="L1105" s="207"/>
      <c r="N1105" s="230">
        <f t="shared" si="44"/>
        <v>0</v>
      </c>
    </row>
    <row r="1106" spans="1:14" s="221" customFormat="1" ht="16.5" customHeight="1" x14ac:dyDescent="0.2">
      <c r="A1106" s="222"/>
      <c r="B1106" s="223"/>
      <c r="C1106" s="224"/>
      <c r="D1106" s="230"/>
      <c r="E1106" s="226"/>
      <c r="F1106" s="227"/>
      <c r="G1106" s="228"/>
      <c r="H1106" s="229"/>
      <c r="I1106" s="228"/>
      <c r="J1106" s="229"/>
      <c r="K1106" s="218">
        <f t="shared" si="43"/>
        <v>0</v>
      </c>
      <c r="L1106" s="207"/>
      <c r="N1106" s="230">
        <f t="shared" si="44"/>
        <v>0</v>
      </c>
    </row>
    <row r="1107" spans="1:14" s="221" customFormat="1" ht="16.5" customHeight="1" x14ac:dyDescent="0.2">
      <c r="A1107" s="222"/>
      <c r="B1107" s="223"/>
      <c r="C1107" s="224"/>
      <c r="D1107" s="230"/>
      <c r="E1107" s="226"/>
      <c r="F1107" s="227"/>
      <c r="G1107" s="228"/>
      <c r="H1107" s="229"/>
      <c r="I1107" s="228"/>
      <c r="J1107" s="229"/>
      <c r="K1107" s="218">
        <f t="shared" si="43"/>
        <v>0</v>
      </c>
      <c r="L1107" s="207"/>
      <c r="N1107" s="230">
        <f t="shared" si="44"/>
        <v>0</v>
      </c>
    </row>
    <row r="1108" spans="1:14" s="221" customFormat="1" ht="16.5" customHeight="1" x14ac:dyDescent="0.2">
      <c r="A1108" s="222"/>
      <c r="B1108" s="223"/>
      <c r="C1108" s="224"/>
      <c r="D1108" s="230"/>
      <c r="E1108" s="226"/>
      <c r="F1108" s="227"/>
      <c r="G1108" s="228"/>
      <c r="H1108" s="229"/>
      <c r="I1108" s="228"/>
      <c r="J1108" s="229"/>
      <c r="K1108" s="218">
        <f t="shared" si="43"/>
        <v>0</v>
      </c>
      <c r="L1108" s="207"/>
      <c r="N1108" s="230">
        <f t="shared" si="44"/>
        <v>0</v>
      </c>
    </row>
    <row r="1109" spans="1:14" s="221" customFormat="1" ht="16.5" customHeight="1" x14ac:dyDescent="0.2">
      <c r="A1109" s="222"/>
      <c r="B1109" s="223"/>
      <c r="C1109" s="224"/>
      <c r="D1109" s="230"/>
      <c r="E1109" s="226"/>
      <c r="F1109" s="227"/>
      <c r="G1109" s="228"/>
      <c r="H1109" s="229"/>
      <c r="I1109" s="228"/>
      <c r="J1109" s="229"/>
      <c r="K1109" s="218">
        <f t="shared" si="43"/>
        <v>0</v>
      </c>
      <c r="L1109" s="207"/>
      <c r="N1109" s="230">
        <f t="shared" si="44"/>
        <v>0</v>
      </c>
    </row>
    <row r="1110" spans="1:14" s="221" customFormat="1" ht="16.5" customHeight="1" x14ac:dyDescent="0.2">
      <c r="A1110" s="222"/>
      <c r="B1110" s="223"/>
      <c r="C1110" s="224"/>
      <c r="D1110" s="230"/>
      <c r="E1110" s="226"/>
      <c r="F1110" s="227"/>
      <c r="G1110" s="228"/>
      <c r="H1110" s="229"/>
      <c r="I1110" s="228"/>
      <c r="J1110" s="229"/>
      <c r="K1110" s="218">
        <f t="shared" si="43"/>
        <v>0</v>
      </c>
      <c r="L1110" s="207"/>
      <c r="N1110" s="230">
        <f t="shared" si="44"/>
        <v>0</v>
      </c>
    </row>
    <row r="1111" spans="1:14" s="221" customFormat="1" ht="16.5" customHeight="1" x14ac:dyDescent="0.2">
      <c r="A1111" s="222"/>
      <c r="B1111" s="223"/>
      <c r="C1111" s="224"/>
      <c r="D1111" s="230"/>
      <c r="E1111" s="226"/>
      <c r="F1111" s="227"/>
      <c r="G1111" s="228"/>
      <c r="H1111" s="229"/>
      <c r="I1111" s="228"/>
      <c r="J1111" s="229"/>
      <c r="K1111" s="218">
        <f t="shared" si="43"/>
        <v>0</v>
      </c>
      <c r="L1111" s="207"/>
      <c r="N1111" s="230">
        <f t="shared" si="44"/>
        <v>0</v>
      </c>
    </row>
    <row r="1112" spans="1:14" s="221" customFormat="1" ht="16.5" customHeight="1" x14ac:dyDescent="0.2">
      <c r="A1112" s="222"/>
      <c r="B1112" s="223"/>
      <c r="C1112" s="224"/>
      <c r="D1112" s="230"/>
      <c r="E1112" s="226"/>
      <c r="F1112" s="227"/>
      <c r="G1112" s="228"/>
      <c r="H1112" s="229"/>
      <c r="I1112" s="228"/>
      <c r="J1112" s="229"/>
      <c r="K1112" s="218">
        <f t="shared" si="43"/>
        <v>0</v>
      </c>
      <c r="L1112" s="207"/>
      <c r="N1112" s="230">
        <f t="shared" si="44"/>
        <v>0</v>
      </c>
    </row>
    <row r="1113" spans="1:14" s="221" customFormat="1" ht="16.5" customHeight="1" x14ac:dyDescent="0.2">
      <c r="A1113" s="222"/>
      <c r="B1113" s="223"/>
      <c r="C1113" s="224"/>
      <c r="D1113" s="230"/>
      <c r="E1113" s="226"/>
      <c r="F1113" s="227"/>
      <c r="G1113" s="228"/>
      <c r="H1113" s="229"/>
      <c r="I1113" s="228"/>
      <c r="J1113" s="229"/>
      <c r="K1113" s="218">
        <f t="shared" si="43"/>
        <v>0</v>
      </c>
      <c r="L1113" s="207"/>
      <c r="N1113" s="230">
        <f t="shared" si="44"/>
        <v>0</v>
      </c>
    </row>
    <row r="1114" spans="1:14" s="221" customFormat="1" ht="16.5" customHeight="1" x14ac:dyDescent="0.2">
      <c r="A1114" s="222"/>
      <c r="B1114" s="223"/>
      <c r="C1114" s="224"/>
      <c r="D1114" s="230"/>
      <c r="E1114" s="226"/>
      <c r="F1114" s="227"/>
      <c r="G1114" s="228"/>
      <c r="H1114" s="229"/>
      <c r="I1114" s="228"/>
      <c r="J1114" s="229"/>
      <c r="K1114" s="218">
        <f t="shared" si="43"/>
        <v>0</v>
      </c>
      <c r="L1114" s="207"/>
      <c r="N1114" s="230">
        <f t="shared" si="44"/>
        <v>0</v>
      </c>
    </row>
    <row r="1115" spans="1:14" s="221" customFormat="1" ht="16.5" customHeight="1" x14ac:dyDescent="0.2">
      <c r="A1115" s="222"/>
      <c r="B1115" s="223"/>
      <c r="C1115" s="224"/>
      <c r="D1115" s="230"/>
      <c r="E1115" s="226"/>
      <c r="F1115" s="227"/>
      <c r="G1115" s="228"/>
      <c r="H1115" s="229"/>
      <c r="I1115" s="228"/>
      <c r="J1115" s="229"/>
      <c r="K1115" s="218">
        <f t="shared" si="43"/>
        <v>0</v>
      </c>
      <c r="L1115" s="207"/>
      <c r="N1115" s="230">
        <f t="shared" si="44"/>
        <v>0</v>
      </c>
    </row>
    <row r="1116" spans="1:14" s="221" customFormat="1" ht="16.5" customHeight="1" x14ac:dyDescent="0.2">
      <c r="A1116" s="222"/>
      <c r="B1116" s="223"/>
      <c r="C1116" s="224"/>
      <c r="D1116" s="230"/>
      <c r="E1116" s="226"/>
      <c r="F1116" s="227"/>
      <c r="G1116" s="228"/>
      <c r="H1116" s="229"/>
      <c r="I1116" s="228"/>
      <c r="J1116" s="229"/>
      <c r="K1116" s="218">
        <f t="shared" si="43"/>
        <v>0</v>
      </c>
      <c r="L1116" s="207"/>
      <c r="N1116" s="230">
        <f t="shared" si="44"/>
        <v>0</v>
      </c>
    </row>
    <row r="1117" spans="1:14" s="221" customFormat="1" ht="16.5" customHeight="1" x14ac:dyDescent="0.2">
      <c r="A1117" s="222"/>
      <c r="B1117" s="223"/>
      <c r="C1117" s="224"/>
      <c r="D1117" s="230"/>
      <c r="E1117" s="226"/>
      <c r="F1117" s="227"/>
      <c r="G1117" s="228"/>
      <c r="H1117" s="229"/>
      <c r="I1117" s="228"/>
      <c r="J1117" s="229"/>
      <c r="K1117" s="218">
        <f t="shared" si="43"/>
        <v>0</v>
      </c>
      <c r="L1117" s="207"/>
      <c r="N1117" s="230">
        <f t="shared" si="44"/>
        <v>0</v>
      </c>
    </row>
    <row r="1118" spans="1:14" s="221" customFormat="1" ht="16.5" customHeight="1" x14ac:dyDescent="0.2">
      <c r="A1118" s="222"/>
      <c r="B1118" s="223"/>
      <c r="C1118" s="224"/>
      <c r="D1118" s="230"/>
      <c r="E1118" s="226"/>
      <c r="F1118" s="227"/>
      <c r="G1118" s="228"/>
      <c r="H1118" s="229"/>
      <c r="I1118" s="228"/>
      <c r="J1118" s="229"/>
      <c r="K1118" s="218">
        <f t="shared" si="43"/>
        <v>0</v>
      </c>
      <c r="L1118" s="207"/>
      <c r="N1118" s="230">
        <f t="shared" si="44"/>
        <v>0</v>
      </c>
    </row>
    <row r="1119" spans="1:14" s="221" customFormat="1" ht="16.5" customHeight="1" x14ac:dyDescent="0.2">
      <c r="A1119" s="222"/>
      <c r="B1119" s="223"/>
      <c r="C1119" s="224"/>
      <c r="D1119" s="230"/>
      <c r="E1119" s="226"/>
      <c r="F1119" s="227"/>
      <c r="G1119" s="228"/>
      <c r="H1119" s="229"/>
      <c r="I1119" s="228"/>
      <c r="J1119" s="229"/>
      <c r="K1119" s="218">
        <f t="shared" si="43"/>
        <v>0</v>
      </c>
      <c r="L1119" s="207"/>
      <c r="N1119" s="230">
        <f t="shared" si="44"/>
        <v>0</v>
      </c>
    </row>
    <row r="1120" spans="1:14" s="221" customFormat="1" ht="16.5" customHeight="1" x14ac:dyDescent="0.2">
      <c r="A1120" s="222"/>
      <c r="B1120" s="223"/>
      <c r="C1120" s="224"/>
      <c r="D1120" s="230"/>
      <c r="E1120" s="226"/>
      <c r="F1120" s="227"/>
      <c r="G1120" s="228"/>
      <c r="H1120" s="229"/>
      <c r="I1120" s="228"/>
      <c r="J1120" s="229"/>
      <c r="K1120" s="218">
        <f t="shared" si="43"/>
        <v>0</v>
      </c>
      <c r="L1120" s="207"/>
      <c r="N1120" s="230">
        <f t="shared" si="44"/>
        <v>0</v>
      </c>
    </row>
    <row r="1121" spans="1:14" s="221" customFormat="1" ht="16.5" customHeight="1" x14ac:dyDescent="0.2">
      <c r="A1121" s="222"/>
      <c r="B1121" s="223"/>
      <c r="C1121" s="224"/>
      <c r="D1121" s="230"/>
      <c r="E1121" s="226"/>
      <c r="F1121" s="227"/>
      <c r="G1121" s="228"/>
      <c r="H1121" s="229"/>
      <c r="I1121" s="228"/>
      <c r="J1121" s="229"/>
      <c r="K1121" s="218">
        <f t="shared" si="43"/>
        <v>0</v>
      </c>
      <c r="L1121" s="207"/>
      <c r="N1121" s="230">
        <f t="shared" si="44"/>
        <v>0</v>
      </c>
    </row>
    <row r="1122" spans="1:14" s="221" customFormat="1" ht="16.5" customHeight="1" x14ac:dyDescent="0.2">
      <c r="A1122" s="222"/>
      <c r="B1122" s="223"/>
      <c r="C1122" s="224"/>
      <c r="D1122" s="230"/>
      <c r="E1122" s="226"/>
      <c r="F1122" s="227"/>
      <c r="G1122" s="228"/>
      <c r="H1122" s="229"/>
      <c r="I1122" s="228"/>
      <c r="J1122" s="229"/>
      <c r="K1122" s="218">
        <f t="shared" si="43"/>
        <v>0</v>
      </c>
      <c r="L1122" s="207"/>
      <c r="N1122" s="230">
        <f t="shared" si="44"/>
        <v>0</v>
      </c>
    </row>
    <row r="1123" spans="1:14" s="221" customFormat="1" ht="16.5" customHeight="1" x14ac:dyDescent="0.2">
      <c r="A1123" s="222"/>
      <c r="B1123" s="223"/>
      <c r="C1123" s="224"/>
      <c r="D1123" s="230"/>
      <c r="E1123" s="226"/>
      <c r="F1123" s="227"/>
      <c r="G1123" s="228"/>
      <c r="H1123" s="229"/>
      <c r="I1123" s="228"/>
      <c r="J1123" s="229"/>
      <c r="K1123" s="218">
        <f t="shared" si="43"/>
        <v>0</v>
      </c>
      <c r="L1123" s="207"/>
      <c r="N1123" s="230">
        <f t="shared" si="44"/>
        <v>0</v>
      </c>
    </row>
    <row r="1124" spans="1:14" s="221" customFormat="1" ht="16.5" customHeight="1" x14ac:dyDescent="0.2">
      <c r="A1124" s="222"/>
      <c r="B1124" s="223"/>
      <c r="C1124" s="224"/>
      <c r="D1124" s="230"/>
      <c r="E1124" s="226"/>
      <c r="F1124" s="227"/>
      <c r="G1124" s="228"/>
      <c r="H1124" s="229"/>
      <c r="I1124" s="228"/>
      <c r="J1124" s="229"/>
      <c r="K1124" s="218">
        <f t="shared" si="43"/>
        <v>0</v>
      </c>
      <c r="L1124" s="207"/>
      <c r="N1124" s="230">
        <f t="shared" si="44"/>
        <v>0</v>
      </c>
    </row>
    <row r="1125" spans="1:14" s="221" customFormat="1" ht="16.5" customHeight="1" x14ac:dyDescent="0.2">
      <c r="A1125" s="222"/>
      <c r="B1125" s="223"/>
      <c r="C1125" s="224"/>
      <c r="D1125" s="230"/>
      <c r="E1125" s="226"/>
      <c r="F1125" s="227"/>
      <c r="G1125" s="228"/>
      <c r="H1125" s="229"/>
      <c r="I1125" s="228"/>
      <c r="J1125" s="229"/>
      <c r="K1125" s="218">
        <f t="shared" si="43"/>
        <v>0</v>
      </c>
      <c r="L1125" s="207"/>
      <c r="N1125" s="230">
        <f t="shared" si="44"/>
        <v>0</v>
      </c>
    </row>
    <row r="1126" spans="1:14" s="221" customFormat="1" ht="16.5" customHeight="1" x14ac:dyDescent="0.2">
      <c r="A1126" s="222"/>
      <c r="B1126" s="223"/>
      <c r="C1126" s="224"/>
      <c r="D1126" s="230"/>
      <c r="E1126" s="226"/>
      <c r="F1126" s="227"/>
      <c r="G1126" s="228"/>
      <c r="H1126" s="229"/>
      <c r="I1126" s="228"/>
      <c r="J1126" s="229"/>
      <c r="K1126" s="218">
        <f t="shared" si="43"/>
        <v>0</v>
      </c>
      <c r="L1126" s="207"/>
      <c r="N1126" s="230">
        <f t="shared" si="44"/>
        <v>0</v>
      </c>
    </row>
    <row r="1127" spans="1:14" s="221" customFormat="1" ht="16.5" customHeight="1" x14ac:dyDescent="0.2">
      <c r="A1127" s="222"/>
      <c r="B1127" s="223"/>
      <c r="C1127" s="224"/>
      <c r="D1127" s="230"/>
      <c r="E1127" s="226"/>
      <c r="F1127" s="227"/>
      <c r="G1127" s="228"/>
      <c r="H1127" s="229"/>
      <c r="I1127" s="228"/>
      <c r="J1127" s="229"/>
      <c r="K1127" s="218">
        <f t="shared" si="43"/>
        <v>0</v>
      </c>
      <c r="L1127" s="207"/>
      <c r="N1127" s="230">
        <f t="shared" si="44"/>
        <v>0</v>
      </c>
    </row>
    <row r="1128" spans="1:14" s="221" customFormat="1" ht="16.5" customHeight="1" x14ac:dyDescent="0.2">
      <c r="A1128" s="222"/>
      <c r="B1128" s="223"/>
      <c r="C1128" s="224"/>
      <c r="D1128" s="230"/>
      <c r="E1128" s="226"/>
      <c r="F1128" s="227"/>
      <c r="G1128" s="228"/>
      <c r="H1128" s="229"/>
      <c r="I1128" s="228"/>
      <c r="J1128" s="229"/>
      <c r="K1128" s="218">
        <f t="shared" si="43"/>
        <v>0</v>
      </c>
      <c r="L1128" s="207"/>
      <c r="N1128" s="230">
        <f t="shared" si="44"/>
        <v>0</v>
      </c>
    </row>
    <row r="1129" spans="1:14" s="221" customFormat="1" ht="16.5" customHeight="1" x14ac:dyDescent="0.2">
      <c r="A1129" s="222"/>
      <c r="B1129" s="223"/>
      <c r="C1129" s="224"/>
      <c r="D1129" s="230"/>
      <c r="E1129" s="226"/>
      <c r="F1129" s="227"/>
      <c r="G1129" s="228"/>
      <c r="H1129" s="229"/>
      <c r="I1129" s="228"/>
      <c r="J1129" s="229"/>
      <c r="K1129" s="218">
        <f t="shared" si="43"/>
        <v>0</v>
      </c>
      <c r="L1129" s="207"/>
      <c r="N1129" s="230">
        <f t="shared" si="44"/>
        <v>0</v>
      </c>
    </row>
    <row r="1130" spans="1:14" s="221" customFormat="1" ht="16.5" customHeight="1" x14ac:dyDescent="0.2">
      <c r="A1130" s="222"/>
      <c r="B1130" s="223"/>
      <c r="C1130" s="224"/>
      <c r="D1130" s="230"/>
      <c r="E1130" s="226"/>
      <c r="F1130" s="227"/>
      <c r="G1130" s="228"/>
      <c r="H1130" s="229"/>
      <c r="I1130" s="228"/>
      <c r="J1130" s="229"/>
      <c r="K1130" s="218">
        <f t="shared" si="43"/>
        <v>0</v>
      </c>
      <c r="L1130" s="207"/>
      <c r="N1130" s="230">
        <f t="shared" si="44"/>
        <v>0</v>
      </c>
    </row>
    <row r="1131" spans="1:14" s="221" customFormat="1" ht="16.5" customHeight="1" x14ac:dyDescent="0.2">
      <c r="A1131" s="222"/>
      <c r="B1131" s="223"/>
      <c r="C1131" s="224"/>
      <c r="D1131" s="230"/>
      <c r="E1131" s="226"/>
      <c r="F1131" s="227"/>
      <c r="G1131" s="228"/>
      <c r="H1131" s="229"/>
      <c r="I1131" s="228"/>
      <c r="J1131" s="229"/>
      <c r="K1131" s="218">
        <f t="shared" si="43"/>
        <v>0</v>
      </c>
      <c r="L1131" s="207"/>
      <c r="N1131" s="230">
        <f t="shared" si="44"/>
        <v>0</v>
      </c>
    </row>
    <row r="1132" spans="1:14" s="221" customFormat="1" ht="16.5" customHeight="1" x14ac:dyDescent="0.2">
      <c r="A1132" s="222"/>
      <c r="B1132" s="223"/>
      <c r="C1132" s="224"/>
      <c r="D1132" s="230"/>
      <c r="E1132" s="226"/>
      <c r="F1132" s="227"/>
      <c r="G1132" s="228"/>
      <c r="H1132" s="229"/>
      <c r="I1132" s="228"/>
      <c r="J1132" s="229"/>
      <c r="K1132" s="218">
        <f t="shared" si="43"/>
        <v>0</v>
      </c>
      <c r="L1132" s="207"/>
      <c r="N1132" s="230">
        <f t="shared" si="44"/>
        <v>0</v>
      </c>
    </row>
    <row r="1133" spans="1:14" s="221" customFormat="1" ht="16.5" customHeight="1" x14ac:dyDescent="0.2">
      <c r="A1133" s="222"/>
      <c r="B1133" s="223"/>
      <c r="C1133" s="224"/>
      <c r="D1133" s="230"/>
      <c r="E1133" s="226"/>
      <c r="F1133" s="227"/>
      <c r="G1133" s="228"/>
      <c r="H1133" s="229"/>
      <c r="I1133" s="228"/>
      <c r="J1133" s="229"/>
      <c r="K1133" s="218">
        <f t="shared" si="43"/>
        <v>0</v>
      </c>
      <c r="L1133" s="207"/>
      <c r="N1133" s="230">
        <f t="shared" si="44"/>
        <v>0</v>
      </c>
    </row>
    <row r="1134" spans="1:14" s="221" customFormat="1" ht="16.5" customHeight="1" x14ac:dyDescent="0.2">
      <c r="A1134" s="222"/>
      <c r="B1134" s="223"/>
      <c r="C1134" s="224"/>
      <c r="D1134" s="230"/>
      <c r="E1134" s="226"/>
      <c r="F1134" s="227"/>
      <c r="G1134" s="228"/>
      <c r="H1134" s="229"/>
      <c r="I1134" s="228"/>
      <c r="J1134" s="229"/>
      <c r="K1134" s="218">
        <f t="shared" si="43"/>
        <v>0</v>
      </c>
      <c r="L1134" s="207"/>
      <c r="N1134" s="230">
        <f t="shared" si="44"/>
        <v>0</v>
      </c>
    </row>
    <row r="1135" spans="1:14" s="221" customFormat="1" ht="16.5" customHeight="1" x14ac:dyDescent="0.2">
      <c r="A1135" s="222"/>
      <c r="B1135" s="223"/>
      <c r="C1135" s="224"/>
      <c r="D1135" s="230"/>
      <c r="E1135" s="226"/>
      <c r="F1135" s="227"/>
      <c r="G1135" s="228"/>
      <c r="H1135" s="229"/>
      <c r="I1135" s="228"/>
      <c r="J1135" s="229"/>
      <c r="K1135" s="218">
        <f t="shared" si="43"/>
        <v>0</v>
      </c>
      <c r="L1135" s="207"/>
      <c r="N1135" s="230">
        <f t="shared" si="44"/>
        <v>0</v>
      </c>
    </row>
    <row r="1136" spans="1:14" s="221" customFormat="1" ht="16.5" customHeight="1" x14ac:dyDescent="0.2">
      <c r="A1136" s="222"/>
      <c r="B1136" s="223"/>
      <c r="C1136" s="224"/>
      <c r="D1136" s="230"/>
      <c r="E1136" s="226"/>
      <c r="F1136" s="227"/>
      <c r="G1136" s="228"/>
      <c r="H1136" s="229"/>
      <c r="I1136" s="228"/>
      <c r="J1136" s="229"/>
      <c r="K1136" s="218">
        <f t="shared" si="43"/>
        <v>0</v>
      </c>
      <c r="L1136" s="207"/>
      <c r="N1136" s="230">
        <f t="shared" si="44"/>
        <v>0</v>
      </c>
    </row>
    <row r="1137" spans="1:14" s="221" customFormat="1" ht="16.5" customHeight="1" x14ac:dyDescent="0.2">
      <c r="A1137" s="222"/>
      <c r="B1137" s="223"/>
      <c r="C1137" s="224"/>
      <c r="D1137" s="230"/>
      <c r="E1137" s="226"/>
      <c r="F1137" s="227"/>
      <c r="G1137" s="228"/>
      <c r="H1137" s="229"/>
      <c r="I1137" s="228"/>
      <c r="J1137" s="229"/>
      <c r="K1137" s="218">
        <f t="shared" si="43"/>
        <v>0</v>
      </c>
      <c r="L1137" s="207"/>
      <c r="N1137" s="230">
        <f t="shared" si="44"/>
        <v>0</v>
      </c>
    </row>
    <row r="1138" spans="1:14" s="221" customFormat="1" ht="16.5" customHeight="1" x14ac:dyDescent="0.2">
      <c r="A1138" s="222"/>
      <c r="B1138" s="223"/>
      <c r="C1138" s="224"/>
      <c r="D1138" s="230"/>
      <c r="E1138" s="226"/>
      <c r="F1138" s="227"/>
      <c r="G1138" s="228"/>
      <c r="H1138" s="229"/>
      <c r="I1138" s="228"/>
      <c r="J1138" s="229"/>
      <c r="K1138" s="218">
        <f t="shared" si="43"/>
        <v>0</v>
      </c>
      <c r="L1138" s="207"/>
      <c r="N1138" s="230">
        <f t="shared" si="44"/>
        <v>0</v>
      </c>
    </row>
    <row r="1139" spans="1:14" s="221" customFormat="1" ht="16.5" customHeight="1" x14ac:dyDescent="0.2">
      <c r="A1139" s="222"/>
      <c r="B1139" s="223"/>
      <c r="C1139" s="224"/>
      <c r="D1139" s="230"/>
      <c r="E1139" s="226"/>
      <c r="F1139" s="227"/>
      <c r="G1139" s="228"/>
      <c r="H1139" s="229"/>
      <c r="I1139" s="228"/>
      <c r="J1139" s="229"/>
      <c r="K1139" s="218">
        <f t="shared" si="43"/>
        <v>0</v>
      </c>
      <c r="L1139" s="207"/>
      <c r="N1139" s="230">
        <f t="shared" si="44"/>
        <v>0</v>
      </c>
    </row>
    <row r="1140" spans="1:14" s="221" customFormat="1" ht="16.5" customHeight="1" x14ac:dyDescent="0.2">
      <c r="A1140" s="222"/>
      <c r="B1140" s="223"/>
      <c r="C1140" s="224"/>
      <c r="D1140" s="230"/>
      <c r="E1140" s="226"/>
      <c r="F1140" s="227"/>
      <c r="G1140" s="228"/>
      <c r="H1140" s="229"/>
      <c r="I1140" s="228"/>
      <c r="J1140" s="229"/>
      <c r="K1140" s="218">
        <f t="shared" si="43"/>
        <v>0</v>
      </c>
      <c r="L1140" s="207"/>
      <c r="N1140" s="230">
        <f t="shared" si="44"/>
        <v>0</v>
      </c>
    </row>
    <row r="1141" spans="1:14" s="221" customFormat="1" ht="16.5" customHeight="1" x14ac:dyDescent="0.2">
      <c r="A1141" s="222"/>
      <c r="B1141" s="223"/>
      <c r="C1141" s="224"/>
      <c r="D1141" s="230"/>
      <c r="E1141" s="226"/>
      <c r="F1141" s="227"/>
      <c r="G1141" s="228"/>
      <c r="H1141" s="229"/>
      <c r="I1141" s="228"/>
      <c r="J1141" s="229"/>
      <c r="K1141" s="218">
        <f t="shared" si="43"/>
        <v>0</v>
      </c>
      <c r="L1141" s="207"/>
      <c r="N1141" s="230">
        <f t="shared" si="44"/>
        <v>0</v>
      </c>
    </row>
    <row r="1142" spans="1:14" s="221" customFormat="1" ht="16.5" customHeight="1" x14ac:dyDescent="0.2">
      <c r="A1142" s="222"/>
      <c r="B1142" s="223"/>
      <c r="C1142" s="224"/>
      <c r="D1142" s="230"/>
      <c r="E1142" s="226"/>
      <c r="F1142" s="227"/>
      <c r="G1142" s="228"/>
      <c r="H1142" s="229"/>
      <c r="I1142" s="228"/>
      <c r="J1142" s="229"/>
      <c r="K1142" s="218">
        <f t="shared" si="43"/>
        <v>0</v>
      </c>
      <c r="L1142" s="207"/>
      <c r="N1142" s="230">
        <f t="shared" si="44"/>
        <v>0</v>
      </c>
    </row>
    <row r="1143" spans="1:14" s="221" customFormat="1" ht="16.5" customHeight="1" x14ac:dyDescent="0.2">
      <c r="A1143" s="222"/>
      <c r="B1143" s="223"/>
      <c r="C1143" s="224"/>
      <c r="D1143" s="230"/>
      <c r="E1143" s="226"/>
      <c r="F1143" s="227"/>
      <c r="G1143" s="228"/>
      <c r="H1143" s="229"/>
      <c r="I1143" s="228"/>
      <c r="J1143" s="229"/>
      <c r="K1143" s="218">
        <f t="shared" si="43"/>
        <v>0</v>
      </c>
      <c r="L1143" s="207"/>
      <c r="N1143" s="230">
        <f t="shared" si="44"/>
        <v>0</v>
      </c>
    </row>
    <row r="1144" spans="1:14" s="221" customFormat="1" ht="16.5" customHeight="1" x14ac:dyDescent="0.2">
      <c r="A1144" s="222"/>
      <c r="B1144" s="223"/>
      <c r="C1144" s="224"/>
      <c r="D1144" s="230"/>
      <c r="E1144" s="226"/>
      <c r="F1144" s="227"/>
      <c r="G1144" s="228"/>
      <c r="H1144" s="229"/>
      <c r="I1144" s="228"/>
      <c r="J1144" s="229"/>
      <c r="K1144" s="218">
        <f t="shared" si="43"/>
        <v>0</v>
      </c>
      <c r="L1144" s="207"/>
      <c r="N1144" s="230">
        <f t="shared" si="44"/>
        <v>0</v>
      </c>
    </row>
    <row r="1145" spans="1:14" s="221" customFormat="1" ht="16.5" customHeight="1" x14ac:dyDescent="0.2">
      <c r="A1145" s="222"/>
      <c r="B1145" s="223"/>
      <c r="C1145" s="224"/>
      <c r="D1145" s="230"/>
      <c r="E1145" s="226"/>
      <c r="F1145" s="227"/>
      <c r="G1145" s="228"/>
      <c r="H1145" s="229"/>
      <c r="I1145" s="228"/>
      <c r="J1145" s="229"/>
      <c r="K1145" s="218">
        <f t="shared" si="43"/>
        <v>0</v>
      </c>
      <c r="L1145" s="207"/>
      <c r="N1145" s="230">
        <f t="shared" si="44"/>
        <v>0</v>
      </c>
    </row>
    <row r="1146" spans="1:14" s="221" customFormat="1" ht="16.5" customHeight="1" x14ac:dyDescent="0.2">
      <c r="A1146" s="222"/>
      <c r="B1146" s="223"/>
      <c r="C1146" s="224"/>
      <c r="D1146" s="230"/>
      <c r="E1146" s="226"/>
      <c r="F1146" s="227"/>
      <c r="G1146" s="228"/>
      <c r="H1146" s="229"/>
      <c r="I1146" s="228"/>
      <c r="J1146" s="229"/>
      <c r="K1146" s="218">
        <f t="shared" si="43"/>
        <v>0</v>
      </c>
      <c r="L1146" s="207"/>
      <c r="N1146" s="230">
        <f t="shared" si="44"/>
        <v>0</v>
      </c>
    </row>
    <row r="1147" spans="1:14" s="221" customFormat="1" ht="16.5" customHeight="1" x14ac:dyDescent="0.2">
      <c r="A1147" s="222"/>
      <c r="B1147" s="223"/>
      <c r="C1147" s="224"/>
      <c r="D1147" s="230"/>
      <c r="E1147" s="226"/>
      <c r="F1147" s="227"/>
      <c r="G1147" s="228"/>
      <c r="H1147" s="229"/>
      <c r="I1147" s="228"/>
      <c r="J1147" s="229"/>
      <c r="K1147" s="218">
        <f t="shared" si="43"/>
        <v>0</v>
      </c>
      <c r="L1147" s="207"/>
      <c r="N1147" s="230">
        <f t="shared" si="44"/>
        <v>0</v>
      </c>
    </row>
    <row r="1148" spans="1:14" s="221" customFormat="1" ht="16.5" customHeight="1" x14ac:dyDescent="0.2">
      <c r="A1148" s="222"/>
      <c r="B1148" s="223"/>
      <c r="C1148" s="224"/>
      <c r="D1148" s="230"/>
      <c r="E1148" s="226"/>
      <c r="F1148" s="227"/>
      <c r="G1148" s="228"/>
      <c r="H1148" s="229"/>
      <c r="I1148" s="228"/>
      <c r="J1148" s="229"/>
      <c r="K1148" s="218">
        <f t="shared" si="43"/>
        <v>0</v>
      </c>
      <c r="L1148" s="207"/>
      <c r="N1148" s="230">
        <f t="shared" si="44"/>
        <v>0</v>
      </c>
    </row>
    <row r="1149" spans="1:14" s="221" customFormat="1" ht="16.5" customHeight="1" x14ac:dyDescent="0.2">
      <c r="A1149" s="222"/>
      <c r="B1149" s="223"/>
      <c r="C1149" s="224"/>
      <c r="D1149" s="230"/>
      <c r="E1149" s="226"/>
      <c r="F1149" s="227"/>
      <c r="G1149" s="228"/>
      <c r="H1149" s="229"/>
      <c r="I1149" s="228"/>
      <c r="J1149" s="229"/>
      <c r="K1149" s="218">
        <f t="shared" si="43"/>
        <v>0</v>
      </c>
      <c r="L1149" s="207"/>
      <c r="N1149" s="230">
        <f t="shared" si="44"/>
        <v>0</v>
      </c>
    </row>
    <row r="1150" spans="1:14" s="221" customFormat="1" ht="16.5" customHeight="1" x14ac:dyDescent="0.2">
      <c r="A1150" s="222"/>
      <c r="B1150" s="223"/>
      <c r="C1150" s="224"/>
      <c r="D1150" s="230"/>
      <c r="E1150" s="226"/>
      <c r="F1150" s="227"/>
      <c r="G1150" s="228"/>
      <c r="H1150" s="229"/>
      <c r="I1150" s="228"/>
      <c r="J1150" s="229"/>
      <c r="K1150" s="218">
        <f t="shared" si="43"/>
        <v>0</v>
      </c>
      <c r="L1150" s="207"/>
      <c r="N1150" s="230">
        <f t="shared" si="44"/>
        <v>0</v>
      </c>
    </row>
    <row r="1151" spans="1:14" s="221" customFormat="1" ht="16.5" customHeight="1" x14ac:dyDescent="0.2">
      <c r="A1151" s="222"/>
      <c r="B1151" s="223"/>
      <c r="C1151" s="224"/>
      <c r="D1151" s="230"/>
      <c r="E1151" s="226"/>
      <c r="F1151" s="227"/>
      <c r="G1151" s="228"/>
      <c r="H1151" s="229"/>
      <c r="I1151" s="228"/>
      <c r="J1151" s="229"/>
      <c r="K1151" s="218">
        <f t="shared" si="43"/>
        <v>0</v>
      </c>
      <c r="L1151" s="207"/>
      <c r="N1151" s="230">
        <f t="shared" si="44"/>
        <v>0</v>
      </c>
    </row>
    <row r="1152" spans="1:14" s="221" customFormat="1" ht="16.5" customHeight="1" x14ac:dyDescent="0.2">
      <c r="A1152" s="222"/>
      <c r="B1152" s="223"/>
      <c r="C1152" s="224"/>
      <c r="D1152" s="230"/>
      <c r="E1152" s="226"/>
      <c r="F1152" s="227"/>
      <c r="G1152" s="228"/>
      <c r="H1152" s="229"/>
      <c r="I1152" s="228"/>
      <c r="J1152" s="229"/>
      <c r="K1152" s="218">
        <f t="shared" si="43"/>
        <v>0</v>
      </c>
      <c r="L1152" s="207"/>
      <c r="N1152" s="230">
        <f t="shared" si="44"/>
        <v>0</v>
      </c>
    </row>
    <row r="1153" spans="1:14" s="221" customFormat="1" ht="16.5" customHeight="1" x14ac:dyDescent="0.2">
      <c r="A1153" s="222"/>
      <c r="B1153" s="223"/>
      <c r="C1153" s="224"/>
      <c r="D1153" s="230"/>
      <c r="E1153" s="226"/>
      <c r="F1153" s="227"/>
      <c r="G1153" s="228"/>
      <c r="H1153" s="229"/>
      <c r="I1153" s="228"/>
      <c r="J1153" s="229"/>
      <c r="K1153" s="218">
        <f t="shared" si="43"/>
        <v>0</v>
      </c>
      <c r="L1153" s="207"/>
      <c r="N1153" s="230">
        <f t="shared" si="44"/>
        <v>0</v>
      </c>
    </row>
    <row r="1154" spans="1:14" s="221" customFormat="1" ht="16.5" customHeight="1" x14ac:dyDescent="0.2">
      <c r="A1154" s="222"/>
      <c r="B1154" s="223"/>
      <c r="C1154" s="224"/>
      <c r="D1154" s="230"/>
      <c r="E1154" s="226"/>
      <c r="F1154" s="227"/>
      <c r="G1154" s="228"/>
      <c r="H1154" s="229"/>
      <c r="I1154" s="228"/>
      <c r="J1154" s="229"/>
      <c r="K1154" s="218">
        <f t="shared" si="43"/>
        <v>0</v>
      </c>
      <c r="L1154" s="207"/>
      <c r="N1154" s="230">
        <f t="shared" si="44"/>
        <v>0</v>
      </c>
    </row>
    <row r="1155" spans="1:14" s="221" customFormat="1" ht="16.5" customHeight="1" x14ac:dyDescent="0.2">
      <c r="A1155" s="222"/>
      <c r="B1155" s="223"/>
      <c r="C1155" s="224"/>
      <c r="D1155" s="230"/>
      <c r="E1155" s="226"/>
      <c r="F1155" s="227"/>
      <c r="G1155" s="228"/>
      <c r="H1155" s="229"/>
      <c r="I1155" s="228"/>
      <c r="J1155" s="229"/>
      <c r="K1155" s="218">
        <f t="shared" si="43"/>
        <v>0</v>
      </c>
      <c r="L1155" s="207"/>
      <c r="N1155" s="230">
        <f t="shared" si="44"/>
        <v>0</v>
      </c>
    </row>
    <row r="1156" spans="1:14" s="221" customFormat="1" ht="16.5" customHeight="1" x14ac:dyDescent="0.2">
      <c r="A1156" s="222"/>
      <c r="B1156" s="223"/>
      <c r="C1156" s="224"/>
      <c r="D1156" s="230"/>
      <c r="E1156" s="226"/>
      <c r="F1156" s="227"/>
      <c r="G1156" s="228"/>
      <c r="H1156" s="229"/>
      <c r="I1156" s="228"/>
      <c r="J1156" s="229"/>
      <c r="K1156" s="218">
        <f t="shared" si="43"/>
        <v>0</v>
      </c>
      <c r="L1156" s="207"/>
      <c r="N1156" s="230">
        <f t="shared" si="44"/>
        <v>0</v>
      </c>
    </row>
    <row r="1157" spans="1:14" s="221" customFormat="1" ht="16.5" customHeight="1" x14ac:dyDescent="0.2">
      <c r="A1157" s="222"/>
      <c r="B1157" s="223"/>
      <c r="C1157" s="224"/>
      <c r="D1157" s="230"/>
      <c r="E1157" s="226"/>
      <c r="F1157" s="227"/>
      <c r="G1157" s="228"/>
      <c r="H1157" s="229"/>
      <c r="I1157" s="228"/>
      <c r="J1157" s="229"/>
      <c r="K1157" s="218">
        <f t="shared" si="43"/>
        <v>0</v>
      </c>
      <c r="L1157" s="207"/>
      <c r="N1157" s="230">
        <f t="shared" si="44"/>
        <v>0</v>
      </c>
    </row>
    <row r="1158" spans="1:14" s="221" customFormat="1" ht="16.5" customHeight="1" x14ac:dyDescent="0.2">
      <c r="A1158" s="222"/>
      <c r="B1158" s="223"/>
      <c r="C1158" s="224"/>
      <c r="D1158" s="230"/>
      <c r="E1158" s="226"/>
      <c r="F1158" s="227"/>
      <c r="G1158" s="228"/>
      <c r="H1158" s="229"/>
      <c r="I1158" s="228"/>
      <c r="J1158" s="229"/>
      <c r="K1158" s="218">
        <f t="shared" si="43"/>
        <v>0</v>
      </c>
      <c r="L1158" s="207"/>
      <c r="N1158" s="230">
        <f t="shared" si="44"/>
        <v>0</v>
      </c>
    </row>
    <row r="1159" spans="1:14" s="221" customFormat="1" ht="16.5" customHeight="1" x14ac:dyDescent="0.2">
      <c r="A1159" s="222"/>
      <c r="B1159" s="223"/>
      <c r="C1159" s="224"/>
      <c r="D1159" s="230"/>
      <c r="E1159" s="226"/>
      <c r="F1159" s="227"/>
      <c r="G1159" s="228"/>
      <c r="H1159" s="229"/>
      <c r="I1159" s="228"/>
      <c r="J1159" s="229"/>
      <c r="K1159" s="218">
        <f t="shared" si="43"/>
        <v>0</v>
      </c>
      <c r="L1159" s="207"/>
      <c r="N1159" s="230">
        <f t="shared" si="44"/>
        <v>0</v>
      </c>
    </row>
    <row r="1160" spans="1:14" s="221" customFormat="1" ht="16.5" customHeight="1" x14ac:dyDescent="0.2">
      <c r="A1160" s="222"/>
      <c r="B1160" s="223"/>
      <c r="C1160" s="224"/>
      <c r="D1160" s="230"/>
      <c r="E1160" s="226"/>
      <c r="F1160" s="227"/>
      <c r="G1160" s="228"/>
      <c r="H1160" s="229"/>
      <c r="I1160" s="228"/>
      <c r="J1160" s="229"/>
      <c r="K1160" s="218">
        <f t="shared" si="43"/>
        <v>0</v>
      </c>
      <c r="L1160" s="207"/>
      <c r="N1160" s="230">
        <f t="shared" si="44"/>
        <v>0</v>
      </c>
    </row>
    <row r="1161" spans="1:14" s="221" customFormat="1" ht="16.5" customHeight="1" x14ac:dyDescent="0.2">
      <c r="A1161" s="222"/>
      <c r="B1161" s="223"/>
      <c r="C1161" s="224"/>
      <c r="D1161" s="230"/>
      <c r="E1161" s="226"/>
      <c r="F1161" s="227"/>
      <c r="G1161" s="228"/>
      <c r="H1161" s="229"/>
      <c r="I1161" s="228"/>
      <c r="J1161" s="229"/>
      <c r="K1161" s="218">
        <f t="shared" si="43"/>
        <v>0</v>
      </c>
      <c r="L1161" s="207"/>
      <c r="N1161" s="230">
        <f t="shared" si="44"/>
        <v>0</v>
      </c>
    </row>
    <row r="1162" spans="1:14" s="221" customFormat="1" ht="16.5" customHeight="1" x14ac:dyDescent="0.2">
      <c r="A1162" s="222"/>
      <c r="B1162" s="223"/>
      <c r="C1162" s="224"/>
      <c r="D1162" s="230"/>
      <c r="E1162" s="226"/>
      <c r="F1162" s="227"/>
      <c r="G1162" s="228"/>
      <c r="H1162" s="229"/>
      <c r="I1162" s="228"/>
      <c r="J1162" s="229"/>
      <c r="K1162" s="218">
        <f t="shared" si="43"/>
        <v>0</v>
      </c>
      <c r="L1162" s="207"/>
      <c r="N1162" s="230">
        <f t="shared" si="44"/>
        <v>0</v>
      </c>
    </row>
    <row r="1163" spans="1:14" s="221" customFormat="1" ht="16.5" customHeight="1" x14ac:dyDescent="0.2">
      <c r="A1163" s="222"/>
      <c r="B1163" s="223"/>
      <c r="C1163" s="224"/>
      <c r="D1163" s="230"/>
      <c r="E1163" s="226"/>
      <c r="F1163" s="227"/>
      <c r="G1163" s="228"/>
      <c r="H1163" s="229"/>
      <c r="I1163" s="228"/>
      <c r="J1163" s="229"/>
      <c r="K1163" s="218">
        <f t="shared" si="43"/>
        <v>0</v>
      </c>
      <c r="L1163" s="207"/>
      <c r="N1163" s="230">
        <f t="shared" si="44"/>
        <v>0</v>
      </c>
    </row>
    <row r="1164" spans="1:14" s="221" customFormat="1" ht="16.5" customHeight="1" x14ac:dyDescent="0.2">
      <c r="A1164" s="222"/>
      <c r="B1164" s="223"/>
      <c r="C1164" s="224"/>
      <c r="D1164" s="230"/>
      <c r="E1164" s="226"/>
      <c r="F1164" s="227"/>
      <c r="G1164" s="228"/>
      <c r="H1164" s="229"/>
      <c r="I1164" s="228"/>
      <c r="J1164" s="229"/>
      <c r="K1164" s="218">
        <f t="shared" si="43"/>
        <v>0</v>
      </c>
      <c r="L1164" s="207"/>
      <c r="N1164" s="230">
        <f t="shared" si="44"/>
        <v>0</v>
      </c>
    </row>
    <row r="1165" spans="1:14" s="221" customFormat="1" ht="16.5" customHeight="1" x14ac:dyDescent="0.2">
      <c r="A1165" s="222"/>
      <c r="B1165" s="223"/>
      <c r="C1165" s="224"/>
      <c r="D1165" s="230"/>
      <c r="E1165" s="226"/>
      <c r="F1165" s="227"/>
      <c r="G1165" s="228"/>
      <c r="H1165" s="229"/>
      <c r="I1165" s="228"/>
      <c r="J1165" s="229"/>
      <c r="K1165" s="218">
        <f t="shared" ref="K1165:K1228" si="45">G1165*$K$6</f>
        <v>0</v>
      </c>
      <c r="L1165" s="207"/>
      <c r="N1165" s="230">
        <f t="shared" si="44"/>
        <v>0</v>
      </c>
    </row>
    <row r="1166" spans="1:14" s="221" customFormat="1" ht="16.5" customHeight="1" x14ac:dyDescent="0.2">
      <c r="A1166" s="222"/>
      <c r="B1166" s="223"/>
      <c r="C1166" s="224"/>
      <c r="D1166" s="230"/>
      <c r="E1166" s="226"/>
      <c r="F1166" s="227"/>
      <c r="G1166" s="228"/>
      <c r="H1166" s="229"/>
      <c r="I1166" s="228"/>
      <c r="J1166" s="229"/>
      <c r="K1166" s="218">
        <f t="shared" si="45"/>
        <v>0</v>
      </c>
      <c r="L1166" s="207"/>
      <c r="N1166" s="230">
        <f t="shared" ref="N1166:N1200" si="46">IF(D1166="SŽDC",0,IF(D1166="Ostatní",0,IF(D1166="",0,1)))</f>
        <v>0</v>
      </c>
    </row>
    <row r="1167" spans="1:14" s="221" customFormat="1" ht="16.5" customHeight="1" x14ac:dyDescent="0.2">
      <c r="A1167" s="222"/>
      <c r="B1167" s="223"/>
      <c r="C1167" s="224"/>
      <c r="D1167" s="230"/>
      <c r="E1167" s="226"/>
      <c r="F1167" s="227"/>
      <c r="G1167" s="228"/>
      <c r="H1167" s="229"/>
      <c r="I1167" s="228"/>
      <c r="J1167" s="229"/>
      <c r="K1167" s="218">
        <f t="shared" si="45"/>
        <v>0</v>
      </c>
      <c r="L1167" s="207"/>
      <c r="N1167" s="230">
        <f t="shared" si="46"/>
        <v>0</v>
      </c>
    </row>
    <row r="1168" spans="1:14" s="221" customFormat="1" ht="16.5" customHeight="1" x14ac:dyDescent="0.2">
      <c r="A1168" s="222"/>
      <c r="B1168" s="223"/>
      <c r="C1168" s="224"/>
      <c r="D1168" s="230"/>
      <c r="E1168" s="226"/>
      <c r="F1168" s="227"/>
      <c r="G1168" s="228"/>
      <c r="H1168" s="229"/>
      <c r="I1168" s="228"/>
      <c r="J1168" s="229"/>
      <c r="K1168" s="218">
        <f t="shared" si="45"/>
        <v>0</v>
      </c>
      <c r="L1168" s="207"/>
      <c r="N1168" s="230">
        <f t="shared" si="46"/>
        <v>0</v>
      </c>
    </row>
    <row r="1169" spans="1:14" s="221" customFormat="1" ht="16.5" customHeight="1" x14ac:dyDescent="0.2">
      <c r="A1169" s="222"/>
      <c r="B1169" s="223"/>
      <c r="C1169" s="224"/>
      <c r="D1169" s="230"/>
      <c r="E1169" s="226"/>
      <c r="F1169" s="227"/>
      <c r="G1169" s="228"/>
      <c r="H1169" s="229"/>
      <c r="I1169" s="228"/>
      <c r="J1169" s="229"/>
      <c r="K1169" s="218">
        <f t="shared" si="45"/>
        <v>0</v>
      </c>
      <c r="L1169" s="207"/>
      <c r="N1169" s="230">
        <f t="shared" si="46"/>
        <v>0</v>
      </c>
    </row>
    <row r="1170" spans="1:14" s="221" customFormat="1" ht="16.5" customHeight="1" x14ac:dyDescent="0.2">
      <c r="A1170" s="222"/>
      <c r="B1170" s="223"/>
      <c r="C1170" s="224"/>
      <c r="D1170" s="230"/>
      <c r="E1170" s="226"/>
      <c r="F1170" s="227"/>
      <c r="G1170" s="228"/>
      <c r="H1170" s="229"/>
      <c r="I1170" s="228"/>
      <c r="J1170" s="229"/>
      <c r="K1170" s="218">
        <f t="shared" si="45"/>
        <v>0</v>
      </c>
      <c r="L1170" s="207"/>
      <c r="N1170" s="230">
        <f t="shared" si="46"/>
        <v>0</v>
      </c>
    </row>
    <row r="1171" spans="1:14" s="221" customFormat="1" ht="16.5" customHeight="1" x14ac:dyDescent="0.2">
      <c r="A1171" s="222"/>
      <c r="B1171" s="223"/>
      <c r="C1171" s="224"/>
      <c r="D1171" s="230"/>
      <c r="E1171" s="226"/>
      <c r="F1171" s="227"/>
      <c r="G1171" s="228"/>
      <c r="H1171" s="229"/>
      <c r="I1171" s="228"/>
      <c r="J1171" s="229"/>
      <c r="K1171" s="218">
        <f t="shared" si="45"/>
        <v>0</v>
      </c>
      <c r="L1171" s="207"/>
      <c r="N1171" s="230">
        <f t="shared" si="46"/>
        <v>0</v>
      </c>
    </row>
    <row r="1172" spans="1:14" s="221" customFormat="1" ht="16.5" customHeight="1" x14ac:dyDescent="0.2">
      <c r="A1172" s="222"/>
      <c r="B1172" s="223"/>
      <c r="C1172" s="224"/>
      <c r="D1172" s="230"/>
      <c r="E1172" s="226"/>
      <c r="F1172" s="227"/>
      <c r="G1172" s="228"/>
      <c r="H1172" s="229"/>
      <c r="I1172" s="228"/>
      <c r="J1172" s="229"/>
      <c r="K1172" s="218">
        <f t="shared" si="45"/>
        <v>0</v>
      </c>
      <c r="L1172" s="207"/>
      <c r="N1172" s="230">
        <f t="shared" si="46"/>
        <v>0</v>
      </c>
    </row>
    <row r="1173" spans="1:14" s="221" customFormat="1" ht="16.5" customHeight="1" x14ac:dyDescent="0.2">
      <c r="A1173" s="222"/>
      <c r="B1173" s="223"/>
      <c r="C1173" s="224"/>
      <c r="D1173" s="230"/>
      <c r="E1173" s="226"/>
      <c r="F1173" s="227"/>
      <c r="G1173" s="228"/>
      <c r="H1173" s="229"/>
      <c r="I1173" s="228"/>
      <c r="J1173" s="229"/>
      <c r="K1173" s="218">
        <f t="shared" si="45"/>
        <v>0</v>
      </c>
      <c r="L1173" s="207"/>
      <c r="N1173" s="230">
        <f t="shared" si="46"/>
        <v>0</v>
      </c>
    </row>
    <row r="1174" spans="1:14" s="221" customFormat="1" ht="16.5" customHeight="1" x14ac:dyDescent="0.2">
      <c r="A1174" s="222"/>
      <c r="B1174" s="223"/>
      <c r="C1174" s="224"/>
      <c r="D1174" s="230"/>
      <c r="E1174" s="226"/>
      <c r="F1174" s="227"/>
      <c r="G1174" s="228"/>
      <c r="H1174" s="229"/>
      <c r="I1174" s="228"/>
      <c r="J1174" s="229"/>
      <c r="K1174" s="218">
        <f t="shared" si="45"/>
        <v>0</v>
      </c>
      <c r="L1174" s="207"/>
      <c r="N1174" s="230">
        <f t="shared" si="46"/>
        <v>0</v>
      </c>
    </row>
    <row r="1175" spans="1:14" s="221" customFormat="1" ht="16.5" customHeight="1" x14ac:dyDescent="0.2">
      <c r="A1175" s="222"/>
      <c r="B1175" s="223"/>
      <c r="C1175" s="224"/>
      <c r="D1175" s="230"/>
      <c r="E1175" s="226"/>
      <c r="F1175" s="227"/>
      <c r="G1175" s="228"/>
      <c r="H1175" s="229"/>
      <c r="I1175" s="228"/>
      <c r="J1175" s="229"/>
      <c r="K1175" s="218">
        <f t="shared" si="45"/>
        <v>0</v>
      </c>
      <c r="L1175" s="207"/>
      <c r="N1175" s="230">
        <f t="shared" si="46"/>
        <v>0</v>
      </c>
    </row>
    <row r="1176" spans="1:14" s="221" customFormat="1" ht="16.5" customHeight="1" x14ac:dyDescent="0.2">
      <c r="A1176" s="222"/>
      <c r="B1176" s="223"/>
      <c r="C1176" s="224"/>
      <c r="D1176" s="230"/>
      <c r="E1176" s="226"/>
      <c r="F1176" s="227"/>
      <c r="G1176" s="228"/>
      <c r="H1176" s="229"/>
      <c r="I1176" s="228"/>
      <c r="J1176" s="229"/>
      <c r="K1176" s="218">
        <f t="shared" si="45"/>
        <v>0</v>
      </c>
      <c r="L1176" s="207"/>
      <c r="N1176" s="230">
        <f t="shared" si="46"/>
        <v>0</v>
      </c>
    </row>
    <row r="1177" spans="1:14" s="221" customFormat="1" ht="16.5" customHeight="1" x14ac:dyDescent="0.2">
      <c r="A1177" s="222"/>
      <c r="B1177" s="223"/>
      <c r="C1177" s="224"/>
      <c r="D1177" s="230"/>
      <c r="E1177" s="226"/>
      <c r="F1177" s="227"/>
      <c r="G1177" s="228"/>
      <c r="H1177" s="229"/>
      <c r="I1177" s="228"/>
      <c r="J1177" s="229"/>
      <c r="K1177" s="218">
        <f t="shared" si="45"/>
        <v>0</v>
      </c>
      <c r="L1177" s="207"/>
      <c r="N1177" s="230">
        <f t="shared" si="46"/>
        <v>0</v>
      </c>
    </row>
    <row r="1178" spans="1:14" s="221" customFormat="1" ht="16.5" customHeight="1" x14ac:dyDescent="0.2">
      <c r="A1178" s="222"/>
      <c r="B1178" s="223"/>
      <c r="C1178" s="224"/>
      <c r="D1178" s="230"/>
      <c r="E1178" s="226"/>
      <c r="F1178" s="227"/>
      <c r="G1178" s="228"/>
      <c r="H1178" s="229"/>
      <c r="I1178" s="228"/>
      <c r="J1178" s="229"/>
      <c r="K1178" s="218">
        <f t="shared" si="45"/>
        <v>0</v>
      </c>
      <c r="L1178" s="207"/>
      <c r="N1178" s="230">
        <f t="shared" si="46"/>
        <v>0</v>
      </c>
    </row>
    <row r="1179" spans="1:14" s="221" customFormat="1" ht="16.5" customHeight="1" x14ac:dyDescent="0.2">
      <c r="A1179" s="222"/>
      <c r="B1179" s="223"/>
      <c r="C1179" s="224"/>
      <c r="D1179" s="230"/>
      <c r="E1179" s="226"/>
      <c r="F1179" s="227"/>
      <c r="G1179" s="228"/>
      <c r="H1179" s="229"/>
      <c r="I1179" s="228"/>
      <c r="J1179" s="229"/>
      <c r="K1179" s="218">
        <f t="shared" si="45"/>
        <v>0</v>
      </c>
      <c r="L1179" s="207"/>
      <c r="N1179" s="230">
        <f t="shared" si="46"/>
        <v>0</v>
      </c>
    </row>
    <row r="1180" spans="1:14" s="221" customFormat="1" ht="16.5" customHeight="1" x14ac:dyDescent="0.2">
      <c r="A1180" s="222"/>
      <c r="B1180" s="223"/>
      <c r="C1180" s="224"/>
      <c r="D1180" s="230"/>
      <c r="E1180" s="226"/>
      <c r="F1180" s="227"/>
      <c r="G1180" s="228"/>
      <c r="H1180" s="229"/>
      <c r="I1180" s="228"/>
      <c r="J1180" s="229"/>
      <c r="K1180" s="218">
        <f t="shared" si="45"/>
        <v>0</v>
      </c>
      <c r="L1180" s="207"/>
      <c r="N1180" s="230">
        <f t="shared" si="46"/>
        <v>0</v>
      </c>
    </row>
    <row r="1181" spans="1:14" s="221" customFormat="1" ht="16.5" customHeight="1" x14ac:dyDescent="0.2">
      <c r="A1181" s="222"/>
      <c r="B1181" s="223"/>
      <c r="C1181" s="224"/>
      <c r="D1181" s="230"/>
      <c r="E1181" s="226"/>
      <c r="F1181" s="227"/>
      <c r="G1181" s="228"/>
      <c r="H1181" s="229"/>
      <c r="I1181" s="228"/>
      <c r="J1181" s="229"/>
      <c r="K1181" s="218">
        <f t="shared" si="45"/>
        <v>0</v>
      </c>
      <c r="L1181" s="207"/>
      <c r="N1181" s="230">
        <f t="shared" si="46"/>
        <v>0</v>
      </c>
    </row>
    <row r="1182" spans="1:14" s="221" customFormat="1" ht="16.5" customHeight="1" x14ac:dyDescent="0.2">
      <c r="A1182" s="222"/>
      <c r="B1182" s="223"/>
      <c r="C1182" s="224"/>
      <c r="D1182" s="230"/>
      <c r="E1182" s="226"/>
      <c r="F1182" s="227"/>
      <c r="G1182" s="228"/>
      <c r="H1182" s="229"/>
      <c r="I1182" s="228"/>
      <c r="J1182" s="229"/>
      <c r="K1182" s="218">
        <f t="shared" si="45"/>
        <v>0</v>
      </c>
      <c r="L1182" s="207"/>
      <c r="N1182" s="230">
        <f t="shared" si="46"/>
        <v>0</v>
      </c>
    </row>
    <row r="1183" spans="1:14" s="221" customFormat="1" ht="16.5" customHeight="1" x14ac:dyDescent="0.2">
      <c r="A1183" s="222"/>
      <c r="B1183" s="223"/>
      <c r="C1183" s="224"/>
      <c r="D1183" s="230"/>
      <c r="E1183" s="226"/>
      <c r="F1183" s="227"/>
      <c r="G1183" s="228"/>
      <c r="H1183" s="229"/>
      <c r="I1183" s="228"/>
      <c r="J1183" s="229"/>
      <c r="K1183" s="218">
        <f t="shared" si="45"/>
        <v>0</v>
      </c>
      <c r="L1183" s="207"/>
      <c r="N1183" s="230">
        <f t="shared" si="46"/>
        <v>0</v>
      </c>
    </row>
    <row r="1184" spans="1:14" s="221" customFormat="1" ht="16.5" customHeight="1" x14ac:dyDescent="0.2">
      <c r="A1184" s="222"/>
      <c r="B1184" s="223"/>
      <c r="C1184" s="224"/>
      <c r="D1184" s="230"/>
      <c r="E1184" s="226"/>
      <c r="F1184" s="227"/>
      <c r="G1184" s="228"/>
      <c r="H1184" s="229"/>
      <c r="I1184" s="228"/>
      <c r="J1184" s="229"/>
      <c r="K1184" s="218">
        <f t="shared" si="45"/>
        <v>0</v>
      </c>
      <c r="L1184" s="207"/>
      <c r="N1184" s="230">
        <f t="shared" si="46"/>
        <v>0</v>
      </c>
    </row>
    <row r="1185" spans="1:14" s="221" customFormat="1" ht="16.5" customHeight="1" x14ac:dyDescent="0.2">
      <c r="A1185" s="222"/>
      <c r="B1185" s="223"/>
      <c r="C1185" s="224"/>
      <c r="D1185" s="230"/>
      <c r="E1185" s="226"/>
      <c r="F1185" s="227"/>
      <c r="G1185" s="228"/>
      <c r="H1185" s="229"/>
      <c r="I1185" s="228"/>
      <c r="J1185" s="229"/>
      <c r="K1185" s="218">
        <f t="shared" si="45"/>
        <v>0</v>
      </c>
      <c r="L1185" s="207"/>
      <c r="N1185" s="230">
        <f t="shared" si="46"/>
        <v>0</v>
      </c>
    </row>
    <row r="1186" spans="1:14" s="221" customFormat="1" ht="16.5" customHeight="1" x14ac:dyDescent="0.2">
      <c r="A1186" s="222"/>
      <c r="B1186" s="223"/>
      <c r="C1186" s="224"/>
      <c r="D1186" s="230"/>
      <c r="E1186" s="226"/>
      <c r="F1186" s="227"/>
      <c r="G1186" s="228"/>
      <c r="H1186" s="229"/>
      <c r="I1186" s="228"/>
      <c r="J1186" s="229"/>
      <c r="K1186" s="218">
        <f t="shared" si="45"/>
        <v>0</v>
      </c>
      <c r="L1186" s="207"/>
      <c r="N1186" s="230">
        <f t="shared" si="46"/>
        <v>0</v>
      </c>
    </row>
    <row r="1187" spans="1:14" s="221" customFormat="1" ht="16.5" customHeight="1" x14ac:dyDescent="0.2">
      <c r="A1187" s="222"/>
      <c r="B1187" s="223"/>
      <c r="C1187" s="224"/>
      <c r="D1187" s="230"/>
      <c r="E1187" s="226"/>
      <c r="F1187" s="227"/>
      <c r="G1187" s="228"/>
      <c r="H1187" s="229"/>
      <c r="I1187" s="228"/>
      <c r="J1187" s="229"/>
      <c r="K1187" s="218">
        <f t="shared" si="45"/>
        <v>0</v>
      </c>
      <c r="L1187" s="207"/>
      <c r="N1187" s="230">
        <f t="shared" si="46"/>
        <v>0</v>
      </c>
    </row>
    <row r="1188" spans="1:14" s="221" customFormat="1" ht="16.5" customHeight="1" x14ac:dyDescent="0.2">
      <c r="A1188" s="222"/>
      <c r="B1188" s="223"/>
      <c r="C1188" s="224"/>
      <c r="D1188" s="230"/>
      <c r="E1188" s="226"/>
      <c r="F1188" s="227"/>
      <c r="G1188" s="228"/>
      <c r="H1188" s="229"/>
      <c r="I1188" s="228"/>
      <c r="J1188" s="229"/>
      <c r="K1188" s="218">
        <f t="shared" si="45"/>
        <v>0</v>
      </c>
      <c r="L1188" s="207"/>
      <c r="N1188" s="230">
        <f t="shared" si="46"/>
        <v>0</v>
      </c>
    </row>
    <row r="1189" spans="1:14" s="221" customFormat="1" ht="16.5" customHeight="1" x14ac:dyDescent="0.2">
      <c r="A1189" s="222"/>
      <c r="B1189" s="223"/>
      <c r="C1189" s="224"/>
      <c r="D1189" s="230"/>
      <c r="E1189" s="226"/>
      <c r="F1189" s="227"/>
      <c r="G1189" s="228"/>
      <c r="H1189" s="229"/>
      <c r="I1189" s="228"/>
      <c r="J1189" s="229"/>
      <c r="K1189" s="218">
        <f t="shared" si="45"/>
        <v>0</v>
      </c>
      <c r="L1189" s="207"/>
      <c r="N1189" s="230">
        <f t="shared" si="46"/>
        <v>0</v>
      </c>
    </row>
    <row r="1190" spans="1:14" s="221" customFormat="1" ht="16.5" customHeight="1" x14ac:dyDescent="0.2">
      <c r="A1190" s="222"/>
      <c r="B1190" s="223"/>
      <c r="C1190" s="224"/>
      <c r="D1190" s="230"/>
      <c r="E1190" s="226"/>
      <c r="F1190" s="227"/>
      <c r="G1190" s="228"/>
      <c r="H1190" s="229"/>
      <c r="I1190" s="228"/>
      <c r="J1190" s="229"/>
      <c r="K1190" s="218">
        <f t="shared" si="45"/>
        <v>0</v>
      </c>
      <c r="L1190" s="207"/>
      <c r="N1190" s="230">
        <f t="shared" si="46"/>
        <v>0</v>
      </c>
    </row>
    <row r="1191" spans="1:14" s="221" customFormat="1" ht="16.5" customHeight="1" x14ac:dyDescent="0.2">
      <c r="A1191" s="222"/>
      <c r="B1191" s="223"/>
      <c r="C1191" s="224"/>
      <c r="D1191" s="230"/>
      <c r="E1191" s="226"/>
      <c r="F1191" s="227"/>
      <c r="G1191" s="228"/>
      <c r="H1191" s="229"/>
      <c r="I1191" s="228"/>
      <c r="J1191" s="229"/>
      <c r="K1191" s="218">
        <f t="shared" si="45"/>
        <v>0</v>
      </c>
      <c r="L1191" s="207"/>
      <c r="N1191" s="230">
        <f t="shared" si="46"/>
        <v>0</v>
      </c>
    </row>
    <row r="1192" spans="1:14" s="221" customFormat="1" ht="16.5" customHeight="1" x14ac:dyDescent="0.2">
      <c r="A1192" s="222"/>
      <c r="B1192" s="223"/>
      <c r="C1192" s="224"/>
      <c r="D1192" s="230"/>
      <c r="E1192" s="226"/>
      <c r="F1192" s="227"/>
      <c r="G1192" s="228"/>
      <c r="H1192" s="229"/>
      <c r="I1192" s="228"/>
      <c r="J1192" s="229"/>
      <c r="K1192" s="218">
        <f t="shared" si="45"/>
        <v>0</v>
      </c>
      <c r="L1192" s="207"/>
      <c r="N1192" s="230">
        <f t="shared" si="46"/>
        <v>0</v>
      </c>
    </row>
    <row r="1193" spans="1:14" s="221" customFormat="1" ht="16.5" customHeight="1" x14ac:dyDescent="0.2">
      <c r="A1193" s="222"/>
      <c r="B1193" s="223"/>
      <c r="C1193" s="224"/>
      <c r="D1193" s="230"/>
      <c r="E1193" s="226"/>
      <c r="F1193" s="227"/>
      <c r="G1193" s="228"/>
      <c r="H1193" s="229"/>
      <c r="I1193" s="228"/>
      <c r="J1193" s="229"/>
      <c r="K1193" s="218">
        <f t="shared" si="45"/>
        <v>0</v>
      </c>
      <c r="L1193" s="207"/>
      <c r="N1193" s="230">
        <f t="shared" si="46"/>
        <v>0</v>
      </c>
    </row>
    <row r="1194" spans="1:14" s="221" customFormat="1" ht="16.5" customHeight="1" x14ac:dyDescent="0.2">
      <c r="A1194" s="222"/>
      <c r="B1194" s="223"/>
      <c r="C1194" s="224"/>
      <c r="D1194" s="230"/>
      <c r="E1194" s="226"/>
      <c r="F1194" s="227"/>
      <c r="G1194" s="228"/>
      <c r="H1194" s="229"/>
      <c r="I1194" s="228"/>
      <c r="J1194" s="229"/>
      <c r="K1194" s="218">
        <f t="shared" si="45"/>
        <v>0</v>
      </c>
      <c r="L1194" s="207"/>
      <c r="N1194" s="230">
        <f t="shared" si="46"/>
        <v>0</v>
      </c>
    </row>
    <row r="1195" spans="1:14" s="221" customFormat="1" ht="16.5" customHeight="1" x14ac:dyDescent="0.2">
      <c r="A1195" s="222"/>
      <c r="B1195" s="223"/>
      <c r="C1195" s="224"/>
      <c r="D1195" s="230"/>
      <c r="E1195" s="226"/>
      <c r="F1195" s="227"/>
      <c r="G1195" s="228"/>
      <c r="H1195" s="229"/>
      <c r="I1195" s="228"/>
      <c r="J1195" s="229"/>
      <c r="K1195" s="218">
        <f t="shared" si="45"/>
        <v>0</v>
      </c>
      <c r="L1195" s="207"/>
      <c r="N1195" s="230">
        <f t="shared" si="46"/>
        <v>0</v>
      </c>
    </row>
    <row r="1196" spans="1:14" s="221" customFormat="1" ht="16.5" customHeight="1" x14ac:dyDescent="0.2">
      <c r="A1196" s="222"/>
      <c r="B1196" s="223"/>
      <c r="C1196" s="224"/>
      <c r="D1196" s="230"/>
      <c r="E1196" s="226"/>
      <c r="F1196" s="227"/>
      <c r="G1196" s="228"/>
      <c r="H1196" s="229"/>
      <c r="I1196" s="228"/>
      <c r="J1196" s="229"/>
      <c r="K1196" s="218">
        <f t="shared" si="45"/>
        <v>0</v>
      </c>
      <c r="L1196" s="207"/>
      <c r="N1196" s="230">
        <f t="shared" si="46"/>
        <v>0</v>
      </c>
    </row>
    <row r="1197" spans="1:14" s="221" customFormat="1" ht="16.5" customHeight="1" x14ac:dyDescent="0.2">
      <c r="A1197" s="222"/>
      <c r="B1197" s="223"/>
      <c r="C1197" s="224"/>
      <c r="D1197" s="230"/>
      <c r="E1197" s="226"/>
      <c r="F1197" s="227"/>
      <c r="G1197" s="228"/>
      <c r="H1197" s="229"/>
      <c r="I1197" s="228"/>
      <c r="J1197" s="229"/>
      <c r="K1197" s="218">
        <f t="shared" si="45"/>
        <v>0</v>
      </c>
      <c r="L1197" s="207"/>
      <c r="N1197" s="230">
        <f t="shared" si="46"/>
        <v>0</v>
      </c>
    </row>
    <row r="1198" spans="1:14" s="221" customFormat="1" ht="16.5" customHeight="1" x14ac:dyDescent="0.2">
      <c r="A1198" s="222"/>
      <c r="B1198" s="223"/>
      <c r="C1198" s="224"/>
      <c r="D1198" s="230"/>
      <c r="E1198" s="226"/>
      <c r="F1198" s="227"/>
      <c r="G1198" s="228"/>
      <c r="H1198" s="229"/>
      <c r="I1198" s="228"/>
      <c r="J1198" s="229"/>
      <c r="K1198" s="218">
        <f t="shared" si="45"/>
        <v>0</v>
      </c>
      <c r="L1198" s="207"/>
      <c r="N1198" s="230">
        <f t="shared" si="46"/>
        <v>0</v>
      </c>
    </row>
    <row r="1199" spans="1:14" s="221" customFormat="1" ht="16.5" customHeight="1" x14ac:dyDescent="0.2">
      <c r="A1199" s="222"/>
      <c r="B1199" s="223"/>
      <c r="C1199" s="224"/>
      <c r="D1199" s="230"/>
      <c r="E1199" s="226"/>
      <c r="F1199" s="227"/>
      <c r="G1199" s="228"/>
      <c r="H1199" s="229"/>
      <c r="I1199" s="228"/>
      <c r="J1199" s="229"/>
      <c r="K1199" s="218">
        <f t="shared" si="45"/>
        <v>0</v>
      </c>
      <c r="L1199" s="207"/>
      <c r="N1199" s="230">
        <f t="shared" si="46"/>
        <v>0</v>
      </c>
    </row>
    <row r="1200" spans="1:14" s="221" customFormat="1" ht="16.5" customHeight="1" x14ac:dyDescent="0.2">
      <c r="A1200" s="222"/>
      <c r="B1200" s="223"/>
      <c r="C1200" s="224"/>
      <c r="D1200" s="230"/>
      <c r="E1200" s="226"/>
      <c r="F1200" s="227"/>
      <c r="G1200" s="228"/>
      <c r="H1200" s="229"/>
      <c r="I1200" s="228"/>
      <c r="J1200" s="229"/>
      <c r="K1200" s="218">
        <f t="shared" si="45"/>
        <v>0</v>
      </c>
      <c r="L1200" s="207"/>
      <c r="N1200" s="230">
        <f t="shared" si="46"/>
        <v>0</v>
      </c>
    </row>
  </sheetData>
  <sheetProtection password="A3B1" sheet="1" objects="1" scenarios="1" formatCells="0" insertHyperlinks="0"/>
  <mergeCells count="22">
    <mergeCell ref="B7:C7"/>
    <mergeCell ref="G8:G9"/>
    <mergeCell ref="I8:I9"/>
    <mergeCell ref="K8:K9"/>
    <mergeCell ref="B10:I10"/>
    <mergeCell ref="K3:K4"/>
    <mergeCell ref="B4:C4"/>
    <mergeCell ref="G4:G6"/>
    <mergeCell ref="H4:H5"/>
    <mergeCell ref="I4:I6"/>
    <mergeCell ref="J4:J5"/>
    <mergeCell ref="B5:C5"/>
    <mergeCell ref="E5:E7"/>
    <mergeCell ref="F5:F7"/>
    <mergeCell ref="B6:C6"/>
    <mergeCell ref="E1:F3"/>
    <mergeCell ref="G1:J1"/>
    <mergeCell ref="C2:C3"/>
    <mergeCell ref="G2:H2"/>
    <mergeCell ref="I2:J2"/>
    <mergeCell ref="G3:H3"/>
    <mergeCell ref="I3:J3"/>
  </mergeCells>
  <conditionalFormatting sqref="E12">
    <cfRule type="expression" dxfId="40" priority="22">
      <formula>AND(YEAR($E12)&lt;$B$8,E12&lt;&gt;"")</formula>
    </cfRule>
  </conditionalFormatting>
  <conditionalFormatting sqref="E12">
    <cfRule type="expression" dxfId="39" priority="21">
      <formula>AND(YEAR($E12)&lt;$B$8,E12&lt;&gt;"")</formula>
    </cfRule>
  </conditionalFormatting>
  <conditionalFormatting sqref="F12">
    <cfRule type="cellIs" dxfId="38" priority="20" operator="lessThan">
      <formula>$E12</formula>
    </cfRule>
  </conditionalFormatting>
  <conditionalFormatting sqref="F12">
    <cfRule type="cellIs" dxfId="37" priority="19" operator="lessThan">
      <formula>$E12</formula>
    </cfRule>
  </conditionalFormatting>
  <conditionalFormatting sqref="F12">
    <cfRule type="cellIs" dxfId="36" priority="18" operator="lessThan">
      <formula>$E12</formula>
    </cfRule>
  </conditionalFormatting>
  <conditionalFormatting sqref="N13">
    <cfRule type="expression" dxfId="35" priority="17">
      <formula>$N13="Chyba"</formula>
    </cfRule>
  </conditionalFormatting>
  <conditionalFormatting sqref="N14:N1200">
    <cfRule type="expression" dxfId="34" priority="16">
      <formula>$N14="Chyba"</formula>
    </cfRule>
  </conditionalFormatting>
  <conditionalFormatting sqref="E13:E1200">
    <cfRule type="expression" dxfId="33" priority="15">
      <formula>AND(YEAR($E13)&lt;$B$8,E13&lt;&gt;"")</formula>
    </cfRule>
  </conditionalFormatting>
  <conditionalFormatting sqref="F13:F1200">
    <cfRule type="cellIs" dxfId="32" priority="14" operator="lessThan">
      <formula>$E13</formula>
    </cfRule>
  </conditionalFormatting>
  <conditionalFormatting sqref="A13:A1200">
    <cfRule type="expression" dxfId="31" priority="12">
      <formula>ISTEXT($A13)=TRUE</formula>
    </cfRule>
    <cfRule type="expression" dxfId="30" priority="13">
      <formula>ISTEXT($C13)=TRUE</formula>
    </cfRule>
  </conditionalFormatting>
  <conditionalFormatting sqref="G13:G1200">
    <cfRule type="expression" dxfId="29" priority="10">
      <formula>$G13+$I13&gt;0</formula>
    </cfRule>
    <cfRule type="expression" dxfId="28" priority="11">
      <formula>ISTEXT($C13)=TRUE</formula>
    </cfRule>
  </conditionalFormatting>
  <conditionalFormatting sqref="I13:I1200">
    <cfRule type="expression" dxfId="27" priority="8">
      <formula>$G13+$I13&gt;0</formula>
    </cfRule>
    <cfRule type="expression" dxfId="26" priority="9">
      <formula>ISTEXT($C13)=TRUE</formula>
    </cfRule>
  </conditionalFormatting>
  <conditionalFormatting sqref="H13:H1200">
    <cfRule type="expression" dxfId="25" priority="7">
      <formula>$H13&gt;$G13</formula>
    </cfRule>
  </conditionalFormatting>
  <conditionalFormatting sqref="J13:J1200">
    <cfRule type="expression" dxfId="24" priority="6">
      <formula>$J13&gt;$I13</formula>
    </cfRule>
  </conditionalFormatting>
  <conditionalFormatting sqref="D13">
    <cfRule type="expression" dxfId="23" priority="3">
      <formula>IF(D13="SŽDC",0,IF(D13="Ostatní",0,IF(D13="",0,1)))=1</formula>
    </cfRule>
    <cfRule type="expression" dxfId="22" priority="4">
      <formula>ISTEXT($D13)=TRUE</formula>
    </cfRule>
    <cfRule type="expression" dxfId="21" priority="5">
      <formula>ISTEXT($C13)=TRUE</formula>
    </cfRule>
  </conditionalFormatting>
  <conditionalFormatting sqref="D14">
    <cfRule type="expression" dxfId="20" priority="2">
      <formula>$N14="Chyba"</formula>
    </cfRule>
  </conditionalFormatting>
  <conditionalFormatting sqref="D15:D1200">
    <cfRule type="expression" dxfId="19" priority="1">
      <formula>$N15="Chyba"</formula>
    </cfRule>
  </conditionalFormatting>
  <dataValidations count="11">
    <dataValidation type="decimal" operator="lessThanOrEqual" allowBlank="1" showInputMessage="1" showErrorMessage="1" error="Způsobilé náklady jsou vyšší než celkové náklady za SO!" prompt="Způsobilé náklady nesmí vyšší něž náklady celkové za daný SO." sqref="H13:H1200">
      <formula1>G13</formula1>
    </dataValidation>
    <dataValidation type="date" operator="greaterThanOrEqual" allowBlank="1" showInputMessage="1" showErrorMessage="1" errorTitle="Špatný datum" error="Uvedené datum dokončení realizace SO je v rozporu s datem pro zahájení realizace SO." prompt="Datum ukončení realizace nebo čerpání finančních prostředků pro daný SO." sqref="F13:F1200">
      <formula1>E13</formula1>
    </dataValidation>
    <dataValidation allowBlank="1" showInputMessage="1" showErrorMessage="1" prompt="Číslo SO ve formátu_x000a_SO-XX-XX-XX" sqref="B13:B464 B466:B1200"/>
    <dataValidation allowBlank="1" showInputMessage="1" showErrorMessage="1" prompt="Název staveního objektu BEZ čísla SO." sqref="C13:C1200"/>
    <dataValidation type="decimal" operator="lessThanOrEqual" allowBlank="1" showInputMessage="1" showErrorMessage="1" error="způsobilé náklady jsou vyšší než celkové náklady za SO" prompt="Způsobilé náklady nesmí vyšší něž náklady celkové za daný SO." sqref="J13:J1200">
      <formula1>I13</formula1>
    </dataValidation>
    <dataValidation type="date" operator="lessThanOrEqual" allowBlank="1" showInputMessage="1" showErrorMessage="1" error="Uvedený datum realizace SO je v rozporu s datem ukončení SO!" prompt="Datum zahájení realizace nebo čerpání finančních prostředků pro daný SO." sqref="E13:E1200">
      <formula1>F13</formula1>
    </dataValidation>
    <dataValidation type="list" allowBlank="1" showInputMessage="1" showErrorMessage="1" error="Kategorie nenalezena!_x000a_" prompt="Monitorovací kategorie dle výběru." sqref="A13:A1200">
      <formula1>"E.1.1.1,E.1.1.2,E.1.2,E.1.3,E.1.4,E.1.5,E.1.6,E.1.7,E.1.8,E.1.9,E.1.10,E.2,E.3.1,E.3.2,E.3.3,E.3.4,E.3.5,E.3.6,E.3.7,E.3.8,E.3.9"</formula1>
    </dataValidation>
    <dataValidation type="list" allowBlank="1" showInputMessage="1" showErrorMessage="1" prompt="Označení majetku SŽDC nebo Ostatní provedeno pouze výběrem._x000a_" sqref="D13:D1200">
      <formula1>"SŽDC,Ostatní"</formula1>
    </dataValidation>
    <dataValidation type="date" operator="greaterThanOrEqual" allowBlank="1" showInputMessage="1" showErrorMessage="1" errorTitle="Špatný datum" error="Uvedené datum dokončení realizace SO je v rozporu s datem pro zahájení realizace SO." sqref="F12">
      <formula1>E12</formula1>
    </dataValidation>
    <dataValidation type="decimal" operator="lessThanOrEqual" allowBlank="1" showInputMessage="1" showErrorMessage="1" error="způsobilé náklady jsou vyšší než celkové náklady za SO" sqref="H12">
      <formula1>G12</formula1>
    </dataValidation>
    <dataValidation type="list" allowBlank="1" showInputMessage="1" showErrorMessage="1" sqref="A12">
      <formula1>"E.1.1.1,E.1.1.2,E.1.2,E.1.3,E.1.4,E.1.5,E.1.6,E.1.7,E.1.8,E.1.9,E.1.10,E.2,E.3.1,E.3.2,E.3.3,E.3.4,E.3.5,E.3.6,E.3.7,E.3.8,E.3.9"</formula1>
    </dataValidation>
  </dataValidations>
  <pageMargins left="0.70866141732283472" right="0.70866141732283472" top="0.78740157480314965" bottom="0.78740157480314965" header="0.31496062992125984" footer="0.31496062992125984"/>
  <pageSetup paperSize="8" scale="74" fitToHeight="0" orientation="landscape" r:id="rId1"/>
  <headerFooter>
    <oddFooter>&amp;C&amp;P/&amp;N&amp;RFormulář &amp;A</oddFooter>
  </headerFooter>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9">
    <pageSetUpPr fitToPage="1"/>
  </sheetPr>
  <dimension ref="A1:N1200"/>
  <sheetViews>
    <sheetView view="pageBreakPreview" zoomScale="85" zoomScaleNormal="85" zoomScaleSheetLayoutView="85" workbookViewId="0">
      <selection activeCell="E12" sqref="E12:G1200"/>
    </sheetView>
  </sheetViews>
  <sheetFormatPr defaultColWidth="9.140625" defaultRowHeight="12.75" x14ac:dyDescent="0.2"/>
  <cols>
    <col min="1" max="1" width="14.5703125" style="299" customWidth="1"/>
    <col min="2" max="2" width="13.85546875" style="300" customWidth="1"/>
    <col min="3" max="3" width="72.5703125" style="236" customWidth="1"/>
    <col min="4" max="4" width="24.7109375" style="236" customWidth="1"/>
    <col min="5" max="6" width="16.42578125" style="236" customWidth="1"/>
    <col min="7" max="8" width="20.7109375" style="301" customWidth="1"/>
    <col min="9" max="10" width="20.7109375" style="236" customWidth="1"/>
    <col min="11" max="11" width="20.7109375" style="133" customWidth="1"/>
    <col min="12" max="12" width="32.7109375" style="133" customWidth="1"/>
    <col min="13" max="13" width="9.140625" style="133"/>
    <col min="14" max="14" width="22.7109375" style="235" hidden="1" customWidth="1"/>
    <col min="15" max="16384" width="9.140625" style="133"/>
  </cols>
  <sheetData>
    <row r="1" spans="1:14" ht="48.75" customHeight="1" thickTop="1" thickBot="1" x14ac:dyDescent="0.25">
      <c r="A1" s="239" t="s">
        <v>1145</v>
      </c>
      <c r="B1" s="240"/>
      <c r="C1" s="241" t="s">
        <v>1146</v>
      </c>
      <c r="D1" s="242" t="s">
        <v>94</v>
      </c>
      <c r="E1" s="128" t="s">
        <v>95</v>
      </c>
      <c r="F1" s="129"/>
      <c r="G1" s="243" t="s">
        <v>1147</v>
      </c>
      <c r="H1" s="244"/>
      <c r="I1" s="244"/>
      <c r="J1" s="244"/>
      <c r="K1" s="245" t="str">
        <f>'[1]Krycí list SR'!H1</f>
        <v>SRP/2018/06/01</v>
      </c>
      <c r="N1" s="133"/>
    </row>
    <row r="2" spans="1:14" ht="42.75" customHeight="1" x14ac:dyDescent="0.2">
      <c r="A2" s="246" t="s">
        <v>97</v>
      </c>
      <c r="B2" s="247"/>
      <c r="C2" s="248" t="str">
        <f>IF('[1]Krycí list SR'!B2="","",'[1]Krycí list SR'!B2)</f>
        <v>Modernizace trati Brno - Přerov, 2. stavba Blažovice – Vyškov</v>
      </c>
      <c r="D2" s="249" t="s">
        <v>1148</v>
      </c>
      <c r="E2" s="138"/>
      <c r="F2" s="139"/>
      <c r="G2" s="250" t="s">
        <v>1149</v>
      </c>
      <c r="H2" s="251"/>
      <c r="I2" s="250" t="s">
        <v>1150</v>
      </c>
      <c r="J2" s="251"/>
      <c r="K2" s="252" t="s">
        <v>101</v>
      </c>
      <c r="L2" s="143"/>
      <c r="N2" s="133"/>
    </row>
    <row r="3" spans="1:14" ht="36" customHeight="1" x14ac:dyDescent="0.2">
      <c r="A3" s="253"/>
      <c r="B3" s="254"/>
      <c r="C3" s="248"/>
      <c r="D3" s="255">
        <f>SUMIF(D12:D1200,"SŽDC",G12:G1200)</f>
        <v>1867813817.5600004</v>
      </c>
      <c r="E3" s="138"/>
      <c r="F3" s="139"/>
      <c r="G3" s="256" t="s">
        <v>102</v>
      </c>
      <c r="H3" s="257"/>
      <c r="I3" s="256" t="s">
        <v>103</v>
      </c>
      <c r="J3" s="257"/>
      <c r="K3" s="258" t="s">
        <v>1151</v>
      </c>
      <c r="N3" s="133"/>
    </row>
    <row r="4" spans="1:14" ht="39.75" customHeight="1" x14ac:dyDescent="0.2">
      <c r="A4" s="259" t="s">
        <v>105</v>
      </c>
      <c r="B4" s="260" t="str">
        <f>IF('[1]Krycí list SR'!$B$3="","",'[1]Krycí list SR'!$B$3)</f>
        <v>500 352 0003</v>
      </c>
      <c r="C4" s="261"/>
      <c r="D4" s="249" t="s">
        <v>1152</v>
      </c>
      <c r="E4" s="153" t="s">
        <v>107</v>
      </c>
      <c r="F4" s="154" t="s">
        <v>108</v>
      </c>
      <c r="G4" s="155" t="s">
        <v>1153</v>
      </c>
      <c r="H4" s="156" t="s">
        <v>110</v>
      </c>
      <c r="I4" s="155" t="s">
        <v>1154</v>
      </c>
      <c r="J4" s="156" t="s">
        <v>110</v>
      </c>
      <c r="K4" s="258"/>
      <c r="N4" s="133"/>
    </row>
    <row r="5" spans="1:14" ht="30" customHeight="1" x14ac:dyDescent="0.2">
      <c r="A5" s="262" t="s">
        <v>112</v>
      </c>
      <c r="B5" s="260" t="str">
        <f>IF('[1]Krycí list SR'!D3="","",'[1]Krycí list SR'!D3)</f>
        <v>S 621500587</v>
      </c>
      <c r="C5" s="261"/>
      <c r="D5" s="255">
        <f>SUMIF(D12:D1200,"SŽDC",I12:I1200)</f>
        <v>0</v>
      </c>
      <c r="E5" s="158" t="s">
        <v>113</v>
      </c>
      <c r="F5" s="159" t="s">
        <v>114</v>
      </c>
      <c r="G5" s="160"/>
      <c r="H5" s="161"/>
      <c r="I5" s="160"/>
      <c r="J5" s="161"/>
      <c r="K5" s="162" t="s">
        <v>1155</v>
      </c>
      <c r="N5" s="133"/>
    </row>
    <row r="6" spans="1:14" ht="42" customHeight="1" x14ac:dyDescent="0.2">
      <c r="A6" s="263" t="s">
        <v>116</v>
      </c>
      <c r="B6" s="264" t="str">
        <f>'[1]Krycí list SR'!B4:D4</f>
        <v>Správa železniční dopravní cesty, státní organizace</v>
      </c>
      <c r="C6" s="265"/>
      <c r="D6" s="249" t="s">
        <v>1156</v>
      </c>
      <c r="E6" s="166"/>
      <c r="F6" s="167"/>
      <c r="G6" s="160"/>
      <c r="H6" s="168" t="s">
        <v>118</v>
      </c>
      <c r="I6" s="160"/>
      <c r="J6" s="168" t="s">
        <v>118</v>
      </c>
      <c r="K6" s="266">
        <v>0.1</v>
      </c>
      <c r="N6" s="133"/>
    </row>
    <row r="7" spans="1:14" s="173" customFormat="1" ht="32.25" customHeight="1" x14ac:dyDescent="0.2">
      <c r="A7" s="262" t="s">
        <v>119</v>
      </c>
      <c r="B7" s="264" t="str">
        <f>IF('[1]Krycí list SR'!B5:D5="","",'[1]Krycí list SR'!B5:D5)</f>
        <v>Stavební správa východ, Nerudova 773/1  772 58 Olomouc</v>
      </c>
      <c r="C7" s="265"/>
      <c r="D7" s="255">
        <f>G8-D3</f>
        <v>42628258.140000105</v>
      </c>
      <c r="E7" s="166"/>
      <c r="F7" s="167"/>
      <c r="G7" s="170" t="s">
        <v>120</v>
      </c>
      <c r="H7" s="171">
        <f>SUM(H12:H1200)</f>
        <v>1910442075.7000005</v>
      </c>
      <c r="I7" s="170" t="s">
        <v>121</v>
      </c>
      <c r="J7" s="171">
        <f>SUM(J12:J1200)</f>
        <v>0</v>
      </c>
      <c r="K7" s="267" t="s">
        <v>120</v>
      </c>
    </row>
    <row r="8" spans="1:14" ht="42.75" customHeight="1" x14ac:dyDescent="0.2">
      <c r="A8" s="268" t="s">
        <v>122</v>
      </c>
      <c r="B8" s="269">
        <f>'[1]Krycí list SR'!F4</f>
        <v>2020</v>
      </c>
      <c r="C8" s="270" t="str">
        <f>IF('[1]Krycí list SR'!E3="","",'[1]Krycí list SR'!E3)</f>
        <v>Stádium 2</v>
      </c>
      <c r="D8" s="249" t="s">
        <v>1157</v>
      </c>
      <c r="E8" s="177" t="s">
        <v>124</v>
      </c>
      <c r="F8" s="178" t="s">
        <v>124</v>
      </c>
      <c r="G8" s="271">
        <f>SUM(G12:G1200)</f>
        <v>1910442075.7000005</v>
      </c>
      <c r="H8" s="272" t="s">
        <v>125</v>
      </c>
      <c r="I8" s="273">
        <f>SUM(I12:I1200)</f>
        <v>0</v>
      </c>
      <c r="J8" s="168" t="s">
        <v>125</v>
      </c>
      <c r="K8" s="274">
        <f>SUM(K12:K8375)</f>
        <v>191044207.56999999</v>
      </c>
      <c r="N8" s="133"/>
    </row>
    <row r="9" spans="1:14" ht="36.75" customHeight="1" thickBot="1" x14ac:dyDescent="0.25">
      <c r="A9" s="275" t="s">
        <v>126</v>
      </c>
      <c r="B9" s="276" t="s">
        <v>1158</v>
      </c>
      <c r="C9" s="277" t="s">
        <v>1159</v>
      </c>
      <c r="D9" s="278">
        <f>I8-D5</f>
        <v>0</v>
      </c>
      <c r="E9" s="279">
        <f>IF(MIN(E12:E1200)=0,"",MIN(E12:E1200))</f>
        <v>45931</v>
      </c>
      <c r="F9" s="187">
        <f>IF(MAX(F12:F1200)=0,"",MAX(F12:F1200))</f>
        <v>48121</v>
      </c>
      <c r="G9" s="280"/>
      <c r="H9" s="281">
        <f>G8-H7</f>
        <v>0</v>
      </c>
      <c r="I9" s="282"/>
      <c r="J9" s="189">
        <f>I8-J7</f>
        <v>0</v>
      </c>
      <c r="K9" s="283"/>
      <c r="L9" s="192" t="s">
        <v>129</v>
      </c>
      <c r="N9" s="133"/>
    </row>
    <row r="10" spans="1:14" s="173" customFormat="1" ht="16.5" customHeight="1" thickTop="1" thickBot="1" x14ac:dyDescent="0.25">
      <c r="A10" s="284" t="s">
        <v>130</v>
      </c>
      <c r="B10" s="285" t="str">
        <f>C2</f>
        <v>Modernizace trati Brno - Přerov, 2. stavba Blažovice – Vyškov</v>
      </c>
      <c r="C10" s="285"/>
      <c r="D10" s="285"/>
      <c r="E10" s="285"/>
      <c r="F10" s="285"/>
      <c r="G10" s="285"/>
      <c r="H10" s="285"/>
      <c r="I10" s="285"/>
      <c r="J10" s="286" t="str">
        <f>A4</f>
        <v>ISPROFIN:</v>
      </c>
      <c r="K10" s="287" t="str">
        <f>B4</f>
        <v>500 352 0003</v>
      </c>
      <c r="L10" s="197"/>
    </row>
    <row r="11" spans="1:14" s="208" customFormat="1" ht="16.5" customHeight="1" thickTop="1" x14ac:dyDescent="0.2">
      <c r="A11" s="288" t="s">
        <v>131</v>
      </c>
      <c r="B11" s="289" t="s">
        <v>1158</v>
      </c>
      <c r="C11" s="290" t="s">
        <v>1159</v>
      </c>
      <c r="D11" s="291" t="s">
        <v>132</v>
      </c>
      <c r="E11" s="202" t="s">
        <v>133</v>
      </c>
      <c r="F11" s="203" t="s">
        <v>134</v>
      </c>
      <c r="G11" s="292" t="s">
        <v>1160</v>
      </c>
      <c r="H11" s="293" t="s">
        <v>136</v>
      </c>
      <c r="I11" s="292" t="s">
        <v>1160</v>
      </c>
      <c r="J11" s="293" t="s">
        <v>136</v>
      </c>
      <c r="K11" s="294" t="s">
        <v>1161</v>
      </c>
      <c r="L11" s="207"/>
      <c r="N11" s="209" t="s">
        <v>139</v>
      </c>
    </row>
    <row r="12" spans="1:14" s="221" customFormat="1" ht="16.5" customHeight="1" x14ac:dyDescent="0.2">
      <c r="A12" s="295"/>
      <c r="B12" s="296"/>
      <c r="C12" s="212"/>
      <c r="D12" s="213" t="str">
        <f>IF(N12&gt;0,"Chyba v označení","")</f>
        <v/>
      </c>
      <c r="E12" s="226"/>
      <c r="F12" s="227"/>
      <c r="G12" s="297"/>
      <c r="H12" s="298"/>
      <c r="I12" s="297"/>
      <c r="J12" s="298"/>
      <c r="K12" s="218">
        <f>$G12*$K$6</f>
        <v>0</v>
      </c>
      <c r="L12" s="207"/>
      <c r="N12" s="220">
        <f>SUM(N13:N1200)</f>
        <v>0</v>
      </c>
    </row>
    <row r="13" spans="1:14" s="221" customFormat="1" ht="16.5" customHeight="1" x14ac:dyDescent="0.2">
      <c r="A13" s="222"/>
      <c r="B13" s="223"/>
      <c r="C13" s="224" t="s">
        <v>1162</v>
      </c>
      <c r="D13" s="225"/>
      <c r="E13" s="226"/>
      <c r="F13" s="227"/>
      <c r="G13" s="228"/>
      <c r="H13" s="229"/>
      <c r="I13" s="228"/>
      <c r="J13" s="229"/>
      <c r="K13" s="218">
        <f t="shared" ref="K13:K76" si="0">$G13*$K$6</f>
        <v>0</v>
      </c>
      <c r="L13" s="207"/>
      <c r="N13" s="230">
        <f>IF(D13="SŽDC",0,IF(D13="Ostatní",0,IF(D13="",0,1)))</f>
        <v>0</v>
      </c>
    </row>
    <row r="14" spans="1:14" s="221" customFormat="1" ht="16.5" customHeight="1" x14ac:dyDescent="0.2">
      <c r="A14" s="222"/>
      <c r="B14" s="223"/>
      <c r="C14" s="224" t="s">
        <v>1163</v>
      </c>
      <c r="D14" s="230"/>
      <c r="E14" s="226"/>
      <c r="F14" s="227"/>
      <c r="G14" s="228"/>
      <c r="H14" s="229"/>
      <c r="I14" s="228"/>
      <c r="J14" s="229"/>
      <c r="K14" s="218">
        <f t="shared" si="0"/>
        <v>0</v>
      </c>
      <c r="L14" s="207"/>
      <c r="N14" s="230">
        <f t="shared" ref="N14:N77" si="1">IF(D14="SŽDC",0,IF(D14="Ostatní",0,IF(D14="",0,1)))</f>
        <v>0</v>
      </c>
    </row>
    <row r="15" spans="1:14" s="221" customFormat="1" ht="16.5" customHeight="1" x14ac:dyDescent="0.2">
      <c r="A15" s="222" t="s">
        <v>38</v>
      </c>
      <c r="B15" s="223" t="s">
        <v>1164</v>
      </c>
      <c r="C15" s="224" t="s">
        <v>1165</v>
      </c>
      <c r="D15" s="230" t="s">
        <v>144</v>
      </c>
      <c r="E15" s="226">
        <v>47392</v>
      </c>
      <c r="F15" s="227">
        <v>48121</v>
      </c>
      <c r="G15" s="228"/>
      <c r="H15" s="229"/>
      <c r="I15" s="228"/>
      <c r="J15" s="229"/>
      <c r="K15" s="218">
        <f t="shared" si="0"/>
        <v>0</v>
      </c>
      <c r="L15" s="207"/>
      <c r="N15" s="230">
        <f t="shared" si="1"/>
        <v>0</v>
      </c>
    </row>
    <row r="16" spans="1:14" s="221" customFormat="1" ht="16.5" customHeight="1" x14ac:dyDescent="0.2">
      <c r="A16" s="222" t="s">
        <v>38</v>
      </c>
      <c r="B16" s="223" t="s">
        <v>1166</v>
      </c>
      <c r="C16" s="224" t="s">
        <v>1167</v>
      </c>
      <c r="D16" s="230" t="s">
        <v>144</v>
      </c>
      <c r="E16" s="226">
        <v>47392</v>
      </c>
      <c r="F16" s="227">
        <v>48121</v>
      </c>
      <c r="G16" s="228">
        <v>267786124.53999999</v>
      </c>
      <c r="H16" s="229">
        <f>G16</f>
        <v>267786124.53999999</v>
      </c>
      <c r="I16" s="228"/>
      <c r="J16" s="229"/>
      <c r="K16" s="218">
        <f t="shared" si="0"/>
        <v>26778612.454</v>
      </c>
      <c r="L16" s="207"/>
      <c r="N16" s="230">
        <f t="shared" si="1"/>
        <v>0</v>
      </c>
    </row>
    <row r="17" spans="1:14" s="221" customFormat="1" ht="16.5" customHeight="1" x14ac:dyDescent="0.2">
      <c r="A17" s="222" t="s">
        <v>38</v>
      </c>
      <c r="B17" s="223" t="s">
        <v>1168</v>
      </c>
      <c r="C17" s="224" t="s">
        <v>1169</v>
      </c>
      <c r="D17" s="230" t="s">
        <v>144</v>
      </c>
      <c r="E17" s="226">
        <v>47392</v>
      </c>
      <c r="F17" s="227">
        <v>48121</v>
      </c>
      <c r="G17" s="228">
        <v>59533371.810000002</v>
      </c>
      <c r="H17" s="229">
        <f t="shared" ref="H17:H80" si="2">G17</f>
        <v>59533371.810000002</v>
      </c>
      <c r="I17" s="228"/>
      <c r="J17" s="229"/>
      <c r="K17" s="218">
        <f t="shared" si="0"/>
        <v>5953337.1810000008</v>
      </c>
      <c r="L17" s="207"/>
      <c r="N17" s="230">
        <f t="shared" si="1"/>
        <v>0</v>
      </c>
    </row>
    <row r="18" spans="1:14" s="221" customFormat="1" ht="16.5" customHeight="1" x14ac:dyDescent="0.2">
      <c r="A18" s="222" t="s">
        <v>38</v>
      </c>
      <c r="B18" s="223" t="s">
        <v>1170</v>
      </c>
      <c r="C18" s="224" t="s">
        <v>1171</v>
      </c>
      <c r="D18" s="230" t="s">
        <v>144</v>
      </c>
      <c r="E18" s="226">
        <v>47392</v>
      </c>
      <c r="F18" s="227">
        <v>48121</v>
      </c>
      <c r="G18" s="228">
        <v>8401234.9700000007</v>
      </c>
      <c r="H18" s="229">
        <f t="shared" si="2"/>
        <v>8401234.9700000007</v>
      </c>
      <c r="I18" s="228"/>
      <c r="J18" s="229"/>
      <c r="K18" s="218">
        <f t="shared" si="0"/>
        <v>840123.49700000009</v>
      </c>
      <c r="L18" s="207"/>
      <c r="N18" s="230">
        <f t="shared" si="1"/>
        <v>0</v>
      </c>
    </row>
    <row r="19" spans="1:14" s="221" customFormat="1" ht="16.5" customHeight="1" x14ac:dyDescent="0.2">
      <c r="A19" s="222" t="s">
        <v>38</v>
      </c>
      <c r="B19" s="223" t="s">
        <v>1172</v>
      </c>
      <c r="C19" s="224" t="s">
        <v>1173</v>
      </c>
      <c r="D19" s="230" t="s">
        <v>154</v>
      </c>
      <c r="E19" s="226">
        <v>47392</v>
      </c>
      <c r="F19" s="227">
        <v>48121</v>
      </c>
      <c r="G19" s="228">
        <v>29335374.82</v>
      </c>
      <c r="H19" s="229">
        <f t="shared" si="2"/>
        <v>29335374.82</v>
      </c>
      <c r="I19" s="228"/>
      <c r="J19" s="229"/>
      <c r="K19" s="218">
        <f t="shared" si="0"/>
        <v>2933537.4820000003</v>
      </c>
      <c r="L19" s="207"/>
      <c r="N19" s="230">
        <f t="shared" si="1"/>
        <v>0</v>
      </c>
    </row>
    <row r="20" spans="1:14" s="221" customFormat="1" ht="16.5" customHeight="1" x14ac:dyDescent="0.2">
      <c r="A20" s="222" t="s">
        <v>38</v>
      </c>
      <c r="B20" s="223" t="s">
        <v>1174</v>
      </c>
      <c r="C20" s="224" t="s">
        <v>1175</v>
      </c>
      <c r="D20" s="230" t="s">
        <v>144</v>
      </c>
      <c r="E20" s="226">
        <v>47392</v>
      </c>
      <c r="F20" s="227">
        <v>48121</v>
      </c>
      <c r="G20" s="228">
        <v>8481068.9900000002</v>
      </c>
      <c r="H20" s="229">
        <f t="shared" si="2"/>
        <v>8481068.9900000002</v>
      </c>
      <c r="I20" s="228"/>
      <c r="J20" s="229"/>
      <c r="K20" s="218">
        <f t="shared" si="0"/>
        <v>848106.89900000009</v>
      </c>
      <c r="L20" s="207"/>
      <c r="N20" s="230">
        <f t="shared" si="1"/>
        <v>0</v>
      </c>
    </row>
    <row r="21" spans="1:14" s="221" customFormat="1" ht="16.5" customHeight="1" x14ac:dyDescent="0.2">
      <c r="A21" s="222" t="s">
        <v>38</v>
      </c>
      <c r="B21" s="223" t="s">
        <v>1176</v>
      </c>
      <c r="C21" s="224" t="s">
        <v>1177</v>
      </c>
      <c r="D21" s="230" t="s">
        <v>144</v>
      </c>
      <c r="E21" s="226">
        <v>47392</v>
      </c>
      <c r="F21" s="227">
        <v>48121</v>
      </c>
      <c r="G21" s="228">
        <v>33783270.409999996</v>
      </c>
      <c r="H21" s="229">
        <f t="shared" si="2"/>
        <v>33783270.409999996</v>
      </c>
      <c r="I21" s="228"/>
      <c r="J21" s="229"/>
      <c r="K21" s="218">
        <f t="shared" si="0"/>
        <v>3378327.0409999997</v>
      </c>
      <c r="L21" s="207"/>
      <c r="N21" s="230">
        <f t="shared" si="1"/>
        <v>0</v>
      </c>
    </row>
    <row r="22" spans="1:14" s="221" customFormat="1" ht="16.5" customHeight="1" x14ac:dyDescent="0.2">
      <c r="A22" s="222" t="s">
        <v>38</v>
      </c>
      <c r="B22" s="223" t="s">
        <v>1178</v>
      </c>
      <c r="C22" s="224" t="s">
        <v>1179</v>
      </c>
      <c r="D22" s="230" t="s">
        <v>144</v>
      </c>
      <c r="E22" s="226">
        <v>47392</v>
      </c>
      <c r="F22" s="227">
        <v>48121</v>
      </c>
      <c r="G22" s="228">
        <v>0</v>
      </c>
      <c r="H22" s="229">
        <f t="shared" si="2"/>
        <v>0</v>
      </c>
      <c r="I22" s="228"/>
      <c r="J22" s="229"/>
      <c r="K22" s="218">
        <f t="shared" si="0"/>
        <v>0</v>
      </c>
      <c r="L22" s="207"/>
      <c r="N22" s="230">
        <f t="shared" si="1"/>
        <v>0</v>
      </c>
    </row>
    <row r="23" spans="1:14" s="221" customFormat="1" ht="16.5" customHeight="1" x14ac:dyDescent="0.2">
      <c r="A23" s="222" t="s">
        <v>38</v>
      </c>
      <c r="B23" s="223" t="s">
        <v>1180</v>
      </c>
      <c r="C23" s="224" t="s">
        <v>1181</v>
      </c>
      <c r="D23" s="230" t="s">
        <v>144</v>
      </c>
      <c r="E23" s="226">
        <v>47392</v>
      </c>
      <c r="F23" s="227">
        <v>48121</v>
      </c>
      <c r="G23" s="228">
        <v>200725544.80000001</v>
      </c>
      <c r="H23" s="229">
        <f t="shared" si="2"/>
        <v>200725544.80000001</v>
      </c>
      <c r="I23" s="228"/>
      <c r="J23" s="229"/>
      <c r="K23" s="218">
        <f t="shared" si="0"/>
        <v>20072554.48</v>
      </c>
      <c r="L23" s="207"/>
      <c r="N23" s="230">
        <f t="shared" si="1"/>
        <v>0</v>
      </c>
    </row>
    <row r="24" spans="1:14" s="221" customFormat="1" ht="16.5" customHeight="1" x14ac:dyDescent="0.2">
      <c r="A24" s="222" t="s">
        <v>38</v>
      </c>
      <c r="B24" s="223" t="s">
        <v>1182</v>
      </c>
      <c r="C24" s="224" t="s">
        <v>1183</v>
      </c>
      <c r="D24" s="230" t="s">
        <v>144</v>
      </c>
      <c r="E24" s="226">
        <v>47392</v>
      </c>
      <c r="F24" s="227">
        <v>48121</v>
      </c>
      <c r="G24" s="228">
        <v>34898873.130000003</v>
      </c>
      <c r="H24" s="229">
        <f t="shared" si="2"/>
        <v>34898873.130000003</v>
      </c>
      <c r="I24" s="228"/>
      <c r="J24" s="229"/>
      <c r="K24" s="218">
        <f t="shared" si="0"/>
        <v>3489887.3130000005</v>
      </c>
      <c r="L24" s="207"/>
      <c r="N24" s="230">
        <f t="shared" si="1"/>
        <v>0</v>
      </c>
    </row>
    <row r="25" spans="1:14" s="221" customFormat="1" ht="16.5" customHeight="1" x14ac:dyDescent="0.2">
      <c r="A25" s="222" t="s">
        <v>38</v>
      </c>
      <c r="B25" s="223" t="s">
        <v>1184</v>
      </c>
      <c r="C25" s="224" t="s">
        <v>1185</v>
      </c>
      <c r="D25" s="230" t="s">
        <v>144</v>
      </c>
      <c r="E25" s="226">
        <v>47392</v>
      </c>
      <c r="F25" s="227">
        <v>48121</v>
      </c>
      <c r="G25" s="228">
        <v>8075678.04</v>
      </c>
      <c r="H25" s="229">
        <f t="shared" si="2"/>
        <v>8075678.04</v>
      </c>
      <c r="I25" s="228"/>
      <c r="J25" s="229"/>
      <c r="K25" s="218">
        <f t="shared" si="0"/>
        <v>807567.804</v>
      </c>
      <c r="L25" s="207"/>
      <c r="N25" s="230">
        <f t="shared" si="1"/>
        <v>0</v>
      </c>
    </row>
    <row r="26" spans="1:14" s="221" customFormat="1" ht="16.5" customHeight="1" x14ac:dyDescent="0.2">
      <c r="A26" s="222" t="s">
        <v>38</v>
      </c>
      <c r="B26" s="223" t="s">
        <v>1186</v>
      </c>
      <c r="C26" s="224" t="s">
        <v>1187</v>
      </c>
      <c r="D26" s="230" t="s">
        <v>144</v>
      </c>
      <c r="E26" s="226">
        <v>46054</v>
      </c>
      <c r="F26" s="227">
        <v>48121</v>
      </c>
      <c r="G26" s="228">
        <v>0</v>
      </c>
      <c r="H26" s="229">
        <f t="shared" si="2"/>
        <v>0</v>
      </c>
      <c r="I26" s="228"/>
      <c r="J26" s="229"/>
      <c r="K26" s="218">
        <f t="shared" si="0"/>
        <v>0</v>
      </c>
      <c r="L26" s="207"/>
      <c r="N26" s="230">
        <f t="shared" si="1"/>
        <v>0</v>
      </c>
    </row>
    <row r="27" spans="1:14" s="221" customFormat="1" ht="16.5" customHeight="1" x14ac:dyDescent="0.2">
      <c r="A27" s="222" t="s">
        <v>38</v>
      </c>
      <c r="B27" s="223" t="s">
        <v>1188</v>
      </c>
      <c r="C27" s="224" t="s">
        <v>1189</v>
      </c>
      <c r="D27" s="230" t="s">
        <v>144</v>
      </c>
      <c r="E27" s="226">
        <v>46054</v>
      </c>
      <c r="F27" s="227">
        <v>48121</v>
      </c>
      <c r="G27" s="228">
        <v>68543211.609999999</v>
      </c>
      <c r="H27" s="229">
        <f t="shared" si="2"/>
        <v>68543211.609999999</v>
      </c>
      <c r="I27" s="228"/>
      <c r="J27" s="229"/>
      <c r="K27" s="218">
        <f t="shared" si="0"/>
        <v>6854321.1610000003</v>
      </c>
      <c r="L27" s="207"/>
      <c r="N27" s="230">
        <f t="shared" si="1"/>
        <v>0</v>
      </c>
    </row>
    <row r="28" spans="1:14" s="221" customFormat="1" ht="16.5" customHeight="1" x14ac:dyDescent="0.2">
      <c r="A28" s="222" t="s">
        <v>38</v>
      </c>
      <c r="B28" s="223" t="s">
        <v>1190</v>
      </c>
      <c r="C28" s="224" t="s">
        <v>1191</v>
      </c>
      <c r="D28" s="230" t="s">
        <v>144</v>
      </c>
      <c r="E28" s="226">
        <v>46054</v>
      </c>
      <c r="F28" s="227">
        <v>48121</v>
      </c>
      <c r="G28" s="228">
        <v>319336.09000000003</v>
      </c>
      <c r="H28" s="229">
        <f t="shared" si="2"/>
        <v>319336.09000000003</v>
      </c>
      <c r="I28" s="228"/>
      <c r="J28" s="229"/>
      <c r="K28" s="218">
        <f t="shared" si="0"/>
        <v>31933.609000000004</v>
      </c>
      <c r="L28" s="207"/>
      <c r="N28" s="230">
        <f t="shared" si="1"/>
        <v>0</v>
      </c>
    </row>
    <row r="29" spans="1:14" s="221" customFormat="1" ht="16.5" customHeight="1" x14ac:dyDescent="0.2">
      <c r="A29" s="222" t="s">
        <v>38</v>
      </c>
      <c r="B29" s="223" t="s">
        <v>1192</v>
      </c>
      <c r="C29" s="224" t="s">
        <v>1193</v>
      </c>
      <c r="D29" s="230" t="s">
        <v>144</v>
      </c>
      <c r="E29" s="226">
        <v>46054</v>
      </c>
      <c r="F29" s="227">
        <v>48121</v>
      </c>
      <c r="G29" s="228">
        <v>4851212.93</v>
      </c>
      <c r="H29" s="229">
        <f t="shared" si="2"/>
        <v>4851212.93</v>
      </c>
      <c r="I29" s="228"/>
      <c r="J29" s="229"/>
      <c r="K29" s="218">
        <f t="shared" si="0"/>
        <v>485121.29300000001</v>
      </c>
      <c r="L29" s="207"/>
      <c r="N29" s="230">
        <f t="shared" si="1"/>
        <v>0</v>
      </c>
    </row>
    <row r="30" spans="1:14" s="221" customFormat="1" ht="16.5" customHeight="1" x14ac:dyDescent="0.2">
      <c r="A30" s="222" t="s">
        <v>38</v>
      </c>
      <c r="B30" s="223" t="s">
        <v>1194</v>
      </c>
      <c r="C30" s="224" t="s">
        <v>1195</v>
      </c>
      <c r="D30" s="230" t="s">
        <v>144</v>
      </c>
      <c r="E30" s="226">
        <v>46661</v>
      </c>
      <c r="F30" s="227">
        <v>48121</v>
      </c>
      <c r="G30" s="228">
        <v>0</v>
      </c>
      <c r="H30" s="229">
        <f t="shared" si="2"/>
        <v>0</v>
      </c>
      <c r="I30" s="228"/>
      <c r="J30" s="229"/>
      <c r="K30" s="218">
        <f t="shared" si="0"/>
        <v>0</v>
      </c>
      <c r="L30" s="207"/>
      <c r="N30" s="230">
        <f t="shared" si="1"/>
        <v>0</v>
      </c>
    </row>
    <row r="31" spans="1:14" s="221" customFormat="1" ht="16.5" customHeight="1" x14ac:dyDescent="0.2">
      <c r="A31" s="222" t="s">
        <v>38</v>
      </c>
      <c r="B31" s="223" t="s">
        <v>1196</v>
      </c>
      <c r="C31" s="224" t="s">
        <v>1197</v>
      </c>
      <c r="D31" s="230" t="s">
        <v>144</v>
      </c>
      <c r="E31" s="226">
        <v>46661</v>
      </c>
      <c r="F31" s="227">
        <v>48121</v>
      </c>
      <c r="G31" s="228">
        <v>228667453.03</v>
      </c>
      <c r="H31" s="229">
        <f t="shared" si="2"/>
        <v>228667453.03</v>
      </c>
      <c r="I31" s="228"/>
      <c r="J31" s="229"/>
      <c r="K31" s="218">
        <f t="shared" si="0"/>
        <v>22866745.303000003</v>
      </c>
      <c r="L31" s="207"/>
      <c r="N31" s="230">
        <f t="shared" si="1"/>
        <v>0</v>
      </c>
    </row>
    <row r="32" spans="1:14" s="221" customFormat="1" ht="16.5" customHeight="1" x14ac:dyDescent="0.2">
      <c r="A32" s="222" t="s">
        <v>38</v>
      </c>
      <c r="B32" s="223" t="s">
        <v>1198</v>
      </c>
      <c r="C32" s="224" t="s">
        <v>1199</v>
      </c>
      <c r="D32" s="230" t="s">
        <v>144</v>
      </c>
      <c r="E32" s="226">
        <v>46661</v>
      </c>
      <c r="F32" s="227">
        <v>48121</v>
      </c>
      <c r="G32" s="228">
        <v>20528748.899999999</v>
      </c>
      <c r="H32" s="229">
        <f t="shared" si="2"/>
        <v>20528748.899999999</v>
      </c>
      <c r="I32" s="228"/>
      <c r="J32" s="229"/>
      <c r="K32" s="218">
        <f t="shared" si="0"/>
        <v>2052874.89</v>
      </c>
      <c r="L32" s="207"/>
      <c r="N32" s="230">
        <f t="shared" si="1"/>
        <v>0</v>
      </c>
    </row>
    <row r="33" spans="1:14" s="221" customFormat="1" ht="16.5" customHeight="1" x14ac:dyDescent="0.2">
      <c r="A33" s="222" t="s">
        <v>38</v>
      </c>
      <c r="B33" s="223" t="s">
        <v>1200</v>
      </c>
      <c r="C33" s="224" t="s">
        <v>1201</v>
      </c>
      <c r="D33" s="230" t="s">
        <v>144</v>
      </c>
      <c r="E33" s="226">
        <v>46661</v>
      </c>
      <c r="F33" s="227">
        <v>48121</v>
      </c>
      <c r="G33" s="228">
        <v>7125964.2000000002</v>
      </c>
      <c r="H33" s="229">
        <f t="shared" si="2"/>
        <v>7125964.2000000002</v>
      </c>
      <c r="I33" s="228"/>
      <c r="J33" s="229"/>
      <c r="K33" s="218">
        <f t="shared" si="0"/>
        <v>712596.42</v>
      </c>
      <c r="L33" s="207"/>
      <c r="N33" s="230">
        <f t="shared" si="1"/>
        <v>0</v>
      </c>
    </row>
    <row r="34" spans="1:14" s="221" customFormat="1" ht="16.5" customHeight="1" x14ac:dyDescent="0.2">
      <c r="A34" s="222" t="s">
        <v>38</v>
      </c>
      <c r="B34" s="223" t="s">
        <v>1202</v>
      </c>
      <c r="C34" s="224" t="s">
        <v>1203</v>
      </c>
      <c r="D34" s="230" t="s">
        <v>144</v>
      </c>
      <c r="E34" s="226">
        <v>46661</v>
      </c>
      <c r="F34" s="227">
        <v>47391</v>
      </c>
      <c r="G34" s="228">
        <v>0</v>
      </c>
      <c r="H34" s="229">
        <f t="shared" si="2"/>
        <v>0</v>
      </c>
      <c r="I34" s="228"/>
      <c r="J34" s="229"/>
      <c r="K34" s="218">
        <f t="shared" si="0"/>
        <v>0</v>
      </c>
      <c r="L34" s="207"/>
      <c r="N34" s="230">
        <f t="shared" si="1"/>
        <v>0</v>
      </c>
    </row>
    <row r="35" spans="1:14" s="221" customFormat="1" ht="16.5" customHeight="1" x14ac:dyDescent="0.2">
      <c r="A35" s="222" t="s">
        <v>38</v>
      </c>
      <c r="B35" s="223" t="s">
        <v>1204</v>
      </c>
      <c r="C35" s="224" t="s">
        <v>1205</v>
      </c>
      <c r="D35" s="230" t="s">
        <v>144</v>
      </c>
      <c r="E35" s="226">
        <v>46661</v>
      </c>
      <c r="F35" s="227">
        <v>47391</v>
      </c>
      <c r="G35" s="228">
        <v>278962887.82999998</v>
      </c>
      <c r="H35" s="229">
        <f t="shared" si="2"/>
        <v>278962887.82999998</v>
      </c>
      <c r="I35" s="228"/>
      <c r="J35" s="229"/>
      <c r="K35" s="218">
        <f t="shared" si="0"/>
        <v>27896288.783</v>
      </c>
      <c r="L35" s="207"/>
      <c r="N35" s="230">
        <f t="shared" si="1"/>
        <v>0</v>
      </c>
    </row>
    <row r="36" spans="1:14" s="221" customFormat="1" ht="16.5" customHeight="1" x14ac:dyDescent="0.2">
      <c r="A36" s="222" t="s">
        <v>38</v>
      </c>
      <c r="B36" s="223" t="s">
        <v>1206</v>
      </c>
      <c r="C36" s="224" t="s">
        <v>1207</v>
      </c>
      <c r="D36" s="230" t="s">
        <v>144</v>
      </c>
      <c r="E36" s="226">
        <v>46661</v>
      </c>
      <c r="F36" s="227">
        <v>47391</v>
      </c>
      <c r="G36" s="228">
        <v>45163247.579999998</v>
      </c>
      <c r="H36" s="229">
        <f t="shared" si="2"/>
        <v>45163247.579999998</v>
      </c>
      <c r="I36" s="228"/>
      <c r="J36" s="229"/>
      <c r="K36" s="218">
        <f t="shared" si="0"/>
        <v>4516324.7580000004</v>
      </c>
      <c r="L36" s="207"/>
      <c r="N36" s="230">
        <f t="shared" si="1"/>
        <v>0</v>
      </c>
    </row>
    <row r="37" spans="1:14" s="221" customFormat="1" ht="16.5" customHeight="1" x14ac:dyDescent="0.2">
      <c r="A37" s="222" t="s">
        <v>38</v>
      </c>
      <c r="B37" s="223" t="s">
        <v>1208</v>
      </c>
      <c r="C37" s="224" t="s">
        <v>1209</v>
      </c>
      <c r="D37" s="230" t="s">
        <v>144</v>
      </c>
      <c r="E37" s="226">
        <v>46661</v>
      </c>
      <c r="F37" s="227">
        <v>47391</v>
      </c>
      <c r="G37" s="228">
        <v>7785372.5</v>
      </c>
      <c r="H37" s="229">
        <f t="shared" si="2"/>
        <v>7785372.5</v>
      </c>
      <c r="I37" s="228"/>
      <c r="J37" s="229"/>
      <c r="K37" s="218">
        <f t="shared" si="0"/>
        <v>778537.25</v>
      </c>
      <c r="L37" s="207"/>
      <c r="N37" s="230">
        <f t="shared" si="1"/>
        <v>0</v>
      </c>
    </row>
    <row r="38" spans="1:14" s="221" customFormat="1" ht="16.5" customHeight="1" x14ac:dyDescent="0.2">
      <c r="A38" s="222"/>
      <c r="B38" s="223"/>
      <c r="C38" s="224"/>
      <c r="D38" s="230"/>
      <c r="E38" s="226"/>
      <c r="F38" s="227"/>
      <c r="G38" s="228">
        <v>0</v>
      </c>
      <c r="H38" s="229">
        <f t="shared" si="2"/>
        <v>0</v>
      </c>
      <c r="I38" s="228"/>
      <c r="J38" s="229"/>
      <c r="K38" s="218">
        <f t="shared" si="0"/>
        <v>0</v>
      </c>
      <c r="L38" s="207"/>
      <c r="N38" s="230">
        <f t="shared" si="1"/>
        <v>0</v>
      </c>
    </row>
    <row r="39" spans="1:14" s="221" customFormat="1" ht="16.5" customHeight="1" x14ac:dyDescent="0.2">
      <c r="A39" s="222"/>
      <c r="B39" s="223"/>
      <c r="C39" s="224" t="s">
        <v>1210</v>
      </c>
      <c r="D39" s="230"/>
      <c r="E39" s="226"/>
      <c r="F39" s="227"/>
      <c r="G39" s="228">
        <v>0</v>
      </c>
      <c r="H39" s="229">
        <f t="shared" si="2"/>
        <v>0</v>
      </c>
      <c r="I39" s="228"/>
      <c r="J39" s="229"/>
      <c r="K39" s="218">
        <f t="shared" si="0"/>
        <v>0</v>
      </c>
      <c r="L39" s="207"/>
      <c r="N39" s="230">
        <f t="shared" si="1"/>
        <v>0</v>
      </c>
    </row>
    <row r="40" spans="1:14" s="221" customFormat="1" ht="16.5" customHeight="1" x14ac:dyDescent="0.2">
      <c r="A40" s="222" t="s">
        <v>38</v>
      </c>
      <c r="B40" s="223" t="s">
        <v>1211</v>
      </c>
      <c r="C40" s="224" t="s">
        <v>1212</v>
      </c>
      <c r="D40" s="230" t="s">
        <v>144</v>
      </c>
      <c r="E40" s="226">
        <v>47392</v>
      </c>
      <c r="F40" s="227">
        <v>48121</v>
      </c>
      <c r="G40" s="228">
        <v>1101087.44</v>
      </c>
      <c r="H40" s="229">
        <f t="shared" si="2"/>
        <v>1101087.44</v>
      </c>
      <c r="I40" s="228"/>
      <c r="J40" s="229"/>
      <c r="K40" s="218">
        <f t="shared" si="0"/>
        <v>110108.74400000001</v>
      </c>
      <c r="L40" s="207"/>
      <c r="N40" s="230">
        <f t="shared" si="1"/>
        <v>0</v>
      </c>
    </row>
    <row r="41" spans="1:14" s="221" customFormat="1" ht="16.5" customHeight="1" x14ac:dyDescent="0.2">
      <c r="A41" s="222" t="s">
        <v>38</v>
      </c>
      <c r="B41" s="223" t="s">
        <v>1213</v>
      </c>
      <c r="C41" s="224" t="s">
        <v>1214</v>
      </c>
      <c r="D41" s="230" t="s">
        <v>144</v>
      </c>
      <c r="E41" s="226">
        <v>47392</v>
      </c>
      <c r="F41" s="227">
        <v>48121</v>
      </c>
      <c r="G41" s="228">
        <v>7174694.0599999996</v>
      </c>
      <c r="H41" s="229">
        <f t="shared" si="2"/>
        <v>7174694.0599999996</v>
      </c>
      <c r="I41" s="228"/>
      <c r="J41" s="229"/>
      <c r="K41" s="218">
        <f t="shared" si="0"/>
        <v>717469.40599999996</v>
      </c>
      <c r="L41" s="207"/>
      <c r="N41" s="230">
        <f t="shared" si="1"/>
        <v>0</v>
      </c>
    </row>
    <row r="42" spans="1:14" s="221" customFormat="1" ht="16.5" customHeight="1" x14ac:dyDescent="0.2">
      <c r="A42" s="222" t="s">
        <v>38</v>
      </c>
      <c r="B42" s="223" t="s">
        <v>1215</v>
      </c>
      <c r="C42" s="224" t="s">
        <v>1216</v>
      </c>
      <c r="D42" s="230" t="s">
        <v>144</v>
      </c>
      <c r="E42" s="226">
        <v>47392</v>
      </c>
      <c r="F42" s="227">
        <v>48121</v>
      </c>
      <c r="G42" s="228">
        <v>5664068.4500000002</v>
      </c>
      <c r="H42" s="229">
        <f t="shared" si="2"/>
        <v>5664068.4500000002</v>
      </c>
      <c r="I42" s="228"/>
      <c r="J42" s="229"/>
      <c r="K42" s="218">
        <f t="shared" si="0"/>
        <v>566406.84500000009</v>
      </c>
      <c r="L42" s="207"/>
      <c r="N42" s="230">
        <f t="shared" si="1"/>
        <v>0</v>
      </c>
    </row>
    <row r="43" spans="1:14" s="221" customFormat="1" ht="16.5" customHeight="1" x14ac:dyDescent="0.2">
      <c r="A43" s="222" t="s">
        <v>38</v>
      </c>
      <c r="B43" s="223" t="s">
        <v>1217</v>
      </c>
      <c r="C43" s="224" t="s">
        <v>1218</v>
      </c>
      <c r="D43" s="230" t="s">
        <v>144</v>
      </c>
      <c r="E43" s="226">
        <v>45931</v>
      </c>
      <c r="F43" s="227">
        <v>48121</v>
      </c>
      <c r="G43" s="228">
        <v>7348877.3799999999</v>
      </c>
      <c r="H43" s="229">
        <f t="shared" si="2"/>
        <v>7348877.3799999999</v>
      </c>
      <c r="I43" s="228"/>
      <c r="J43" s="229"/>
      <c r="K43" s="218">
        <f t="shared" si="0"/>
        <v>734887.73800000001</v>
      </c>
      <c r="L43" s="207"/>
      <c r="N43" s="230">
        <f t="shared" si="1"/>
        <v>0</v>
      </c>
    </row>
    <row r="44" spans="1:14" s="221" customFormat="1" ht="16.5" customHeight="1" x14ac:dyDescent="0.2">
      <c r="A44" s="222" t="s">
        <v>38</v>
      </c>
      <c r="B44" s="223" t="s">
        <v>1219</v>
      </c>
      <c r="C44" s="224" t="s">
        <v>1220</v>
      </c>
      <c r="D44" s="230" t="s">
        <v>144</v>
      </c>
      <c r="E44" s="226">
        <v>45931</v>
      </c>
      <c r="F44" s="227">
        <v>48121</v>
      </c>
      <c r="G44" s="228">
        <v>16884377.57</v>
      </c>
      <c r="H44" s="229">
        <f t="shared" si="2"/>
        <v>16884377.57</v>
      </c>
      <c r="I44" s="228"/>
      <c r="J44" s="229"/>
      <c r="K44" s="218">
        <f t="shared" si="0"/>
        <v>1688437.7570000002</v>
      </c>
      <c r="L44" s="207"/>
      <c r="N44" s="230">
        <f t="shared" si="1"/>
        <v>0</v>
      </c>
    </row>
    <row r="45" spans="1:14" s="221" customFormat="1" ht="16.5" customHeight="1" x14ac:dyDescent="0.2">
      <c r="A45" s="222" t="s">
        <v>38</v>
      </c>
      <c r="B45" s="223" t="s">
        <v>1221</v>
      </c>
      <c r="C45" s="224" t="s">
        <v>1222</v>
      </c>
      <c r="D45" s="230" t="s">
        <v>144</v>
      </c>
      <c r="E45" s="226">
        <v>45931</v>
      </c>
      <c r="F45" s="227">
        <v>47391</v>
      </c>
      <c r="G45" s="228">
        <v>12281997.949999999</v>
      </c>
      <c r="H45" s="229">
        <f t="shared" si="2"/>
        <v>12281997.949999999</v>
      </c>
      <c r="I45" s="228"/>
      <c r="J45" s="229"/>
      <c r="K45" s="218">
        <f t="shared" si="0"/>
        <v>1228199.7949999999</v>
      </c>
      <c r="L45" s="207"/>
      <c r="N45" s="230">
        <f t="shared" si="1"/>
        <v>0</v>
      </c>
    </row>
    <row r="46" spans="1:14" s="221" customFormat="1" ht="16.5" customHeight="1" x14ac:dyDescent="0.2">
      <c r="A46" s="222" t="s">
        <v>38</v>
      </c>
      <c r="B46" s="223" t="s">
        <v>1223</v>
      </c>
      <c r="C46" s="224" t="s">
        <v>1224</v>
      </c>
      <c r="D46" s="230" t="s">
        <v>154</v>
      </c>
      <c r="E46" s="226">
        <v>47392</v>
      </c>
      <c r="F46" s="227">
        <v>48121</v>
      </c>
      <c r="G46" s="228">
        <v>13292883.32</v>
      </c>
      <c r="H46" s="229">
        <f t="shared" si="2"/>
        <v>13292883.32</v>
      </c>
      <c r="I46" s="228"/>
      <c r="J46" s="229"/>
      <c r="K46" s="218">
        <f t="shared" si="0"/>
        <v>1329288.3320000002</v>
      </c>
      <c r="L46" s="207"/>
      <c r="N46" s="230">
        <f t="shared" si="1"/>
        <v>0</v>
      </c>
    </row>
    <row r="47" spans="1:14" s="221" customFormat="1" ht="16.5" customHeight="1" x14ac:dyDescent="0.2">
      <c r="A47" s="222" t="s">
        <v>38</v>
      </c>
      <c r="B47" s="223" t="s">
        <v>1225</v>
      </c>
      <c r="C47" s="224" t="s">
        <v>1226</v>
      </c>
      <c r="D47" s="230" t="s">
        <v>144</v>
      </c>
      <c r="E47" s="226">
        <v>47392</v>
      </c>
      <c r="F47" s="227">
        <v>48121</v>
      </c>
      <c r="G47" s="228">
        <v>689475.66</v>
      </c>
      <c r="H47" s="229">
        <f t="shared" si="2"/>
        <v>689475.66</v>
      </c>
      <c r="I47" s="228"/>
      <c r="J47" s="229"/>
      <c r="K47" s="218">
        <f t="shared" si="0"/>
        <v>68947.566000000006</v>
      </c>
      <c r="L47" s="207"/>
      <c r="N47" s="230">
        <f t="shared" si="1"/>
        <v>0</v>
      </c>
    </row>
    <row r="48" spans="1:14" s="221" customFormat="1" ht="16.5" customHeight="1" x14ac:dyDescent="0.2">
      <c r="A48" s="222"/>
      <c r="B48" s="223"/>
      <c r="C48" s="224"/>
      <c r="D48" s="230"/>
      <c r="E48" s="226"/>
      <c r="F48" s="227"/>
      <c r="G48" s="228">
        <v>0</v>
      </c>
      <c r="H48" s="229">
        <f t="shared" si="2"/>
        <v>0</v>
      </c>
      <c r="I48" s="228"/>
      <c r="J48" s="229"/>
      <c r="K48" s="218">
        <f t="shared" si="0"/>
        <v>0</v>
      </c>
      <c r="L48" s="207"/>
      <c r="N48" s="230">
        <f t="shared" si="1"/>
        <v>0</v>
      </c>
    </row>
    <row r="49" spans="1:14" s="221" customFormat="1" ht="16.5" customHeight="1" x14ac:dyDescent="0.2">
      <c r="A49" s="222"/>
      <c r="B49" s="223"/>
      <c r="C49" s="224" t="s">
        <v>1227</v>
      </c>
      <c r="D49" s="230"/>
      <c r="E49" s="226"/>
      <c r="F49" s="227"/>
      <c r="G49" s="228">
        <v>0</v>
      </c>
      <c r="H49" s="229">
        <f t="shared" si="2"/>
        <v>0</v>
      </c>
      <c r="I49" s="228"/>
      <c r="J49" s="229"/>
      <c r="K49" s="218">
        <f t="shared" si="0"/>
        <v>0</v>
      </c>
      <c r="L49" s="207"/>
      <c r="N49" s="230">
        <f t="shared" si="1"/>
        <v>0</v>
      </c>
    </row>
    <row r="50" spans="1:14" s="221" customFormat="1" ht="16.5" customHeight="1" x14ac:dyDescent="0.2">
      <c r="A50" s="222" t="s">
        <v>38</v>
      </c>
      <c r="B50" s="223" t="s">
        <v>1228</v>
      </c>
      <c r="C50" s="224" t="s">
        <v>1229</v>
      </c>
      <c r="D50" s="230" t="s">
        <v>144</v>
      </c>
      <c r="E50" s="226">
        <v>47392</v>
      </c>
      <c r="F50" s="227">
        <v>48121</v>
      </c>
      <c r="G50" s="228">
        <v>21586290.510000002</v>
      </c>
      <c r="H50" s="229">
        <f t="shared" si="2"/>
        <v>21586290.510000002</v>
      </c>
      <c r="I50" s="228"/>
      <c r="J50" s="229"/>
      <c r="K50" s="218">
        <f t="shared" si="0"/>
        <v>2158629.0510000004</v>
      </c>
      <c r="L50" s="207"/>
      <c r="N50" s="230">
        <f t="shared" si="1"/>
        <v>0</v>
      </c>
    </row>
    <row r="51" spans="1:14" s="221" customFormat="1" ht="16.5" customHeight="1" x14ac:dyDescent="0.2">
      <c r="A51" s="222"/>
      <c r="B51" s="223"/>
      <c r="C51" s="224"/>
      <c r="D51" s="230"/>
      <c r="E51" s="226"/>
      <c r="F51" s="227"/>
      <c r="G51" s="228">
        <v>0</v>
      </c>
      <c r="H51" s="229">
        <f t="shared" si="2"/>
        <v>0</v>
      </c>
      <c r="I51" s="228"/>
      <c r="J51" s="229"/>
      <c r="K51" s="218">
        <f t="shared" si="0"/>
        <v>0</v>
      </c>
      <c r="L51" s="207"/>
      <c r="N51" s="230">
        <f t="shared" si="1"/>
        <v>0</v>
      </c>
    </row>
    <row r="52" spans="1:14" s="221" customFormat="1" ht="16.5" customHeight="1" x14ac:dyDescent="0.2">
      <c r="A52" s="222"/>
      <c r="B52" s="223"/>
      <c r="C52" s="224"/>
      <c r="D52" s="230"/>
      <c r="E52" s="226"/>
      <c r="F52" s="227"/>
      <c r="G52" s="228">
        <v>0</v>
      </c>
      <c r="H52" s="229">
        <f t="shared" si="2"/>
        <v>0</v>
      </c>
      <c r="I52" s="228"/>
      <c r="J52" s="229"/>
      <c r="K52" s="218">
        <f t="shared" si="0"/>
        <v>0</v>
      </c>
      <c r="L52" s="207"/>
      <c r="N52" s="230">
        <f t="shared" si="1"/>
        <v>0</v>
      </c>
    </row>
    <row r="53" spans="1:14" s="221" customFormat="1" ht="16.5" customHeight="1" x14ac:dyDescent="0.2">
      <c r="A53" s="222"/>
      <c r="B53" s="223"/>
      <c r="C53" s="224"/>
      <c r="D53" s="230"/>
      <c r="E53" s="226"/>
      <c r="F53" s="227"/>
      <c r="G53" s="228">
        <v>0</v>
      </c>
      <c r="H53" s="229">
        <f t="shared" si="2"/>
        <v>0</v>
      </c>
      <c r="I53" s="228"/>
      <c r="J53" s="229"/>
      <c r="K53" s="218">
        <f t="shared" si="0"/>
        <v>0</v>
      </c>
      <c r="L53" s="207"/>
      <c r="N53" s="230">
        <f t="shared" si="1"/>
        <v>0</v>
      </c>
    </row>
    <row r="54" spans="1:14" s="221" customFormat="1" ht="16.5" customHeight="1" x14ac:dyDescent="0.2">
      <c r="A54" s="222"/>
      <c r="B54" s="223"/>
      <c r="C54" s="224" t="s">
        <v>1230</v>
      </c>
      <c r="D54" s="230"/>
      <c r="E54" s="226"/>
      <c r="F54" s="227"/>
      <c r="G54" s="228">
        <v>0</v>
      </c>
      <c r="H54" s="229">
        <f t="shared" si="2"/>
        <v>0</v>
      </c>
      <c r="I54" s="228"/>
      <c r="J54" s="229"/>
      <c r="K54" s="218">
        <f t="shared" si="0"/>
        <v>0</v>
      </c>
      <c r="L54" s="207"/>
      <c r="N54" s="230">
        <f t="shared" si="1"/>
        <v>0</v>
      </c>
    </row>
    <row r="55" spans="1:14" s="221" customFormat="1" ht="16.5" customHeight="1" x14ac:dyDescent="0.2">
      <c r="A55" s="222"/>
      <c r="B55" s="223"/>
      <c r="C55" s="224" t="s">
        <v>1231</v>
      </c>
      <c r="D55" s="230"/>
      <c r="E55" s="226"/>
      <c r="F55" s="227"/>
      <c r="G55" s="228">
        <v>0</v>
      </c>
      <c r="H55" s="229">
        <f t="shared" si="2"/>
        <v>0</v>
      </c>
      <c r="I55" s="228"/>
      <c r="J55" s="229"/>
      <c r="K55" s="218">
        <f t="shared" si="0"/>
        <v>0</v>
      </c>
      <c r="L55" s="207"/>
      <c r="N55" s="230">
        <f t="shared" si="1"/>
        <v>0</v>
      </c>
    </row>
    <row r="56" spans="1:14" s="221" customFormat="1" ht="16.5" customHeight="1" x14ac:dyDescent="0.2">
      <c r="A56" s="222" t="s">
        <v>1232</v>
      </c>
      <c r="B56" s="223" t="s">
        <v>1233</v>
      </c>
      <c r="C56" s="224" t="s">
        <v>1234</v>
      </c>
      <c r="D56" s="230" t="s">
        <v>144</v>
      </c>
      <c r="E56" s="226">
        <v>45931</v>
      </c>
      <c r="F56" s="227">
        <v>47391</v>
      </c>
      <c r="G56" s="228">
        <v>8858718.9700000007</v>
      </c>
      <c r="H56" s="229">
        <f t="shared" si="2"/>
        <v>8858718.9700000007</v>
      </c>
      <c r="I56" s="228"/>
      <c r="J56" s="229"/>
      <c r="K56" s="218">
        <f t="shared" si="0"/>
        <v>885871.89700000011</v>
      </c>
      <c r="L56" s="207"/>
      <c r="N56" s="230">
        <f t="shared" si="1"/>
        <v>0</v>
      </c>
    </row>
    <row r="57" spans="1:14" s="221" customFormat="1" ht="16.5" customHeight="1" x14ac:dyDescent="0.2">
      <c r="A57" s="222" t="s">
        <v>1232</v>
      </c>
      <c r="B57" s="223" t="s">
        <v>1235</v>
      </c>
      <c r="C57" s="224" t="s">
        <v>1236</v>
      </c>
      <c r="D57" s="230" t="s">
        <v>144</v>
      </c>
      <c r="E57" s="226">
        <v>45931</v>
      </c>
      <c r="F57" s="227">
        <v>47391</v>
      </c>
      <c r="G57" s="228">
        <v>5338511.5199999996</v>
      </c>
      <c r="H57" s="229">
        <f t="shared" si="2"/>
        <v>5338511.5199999996</v>
      </c>
      <c r="I57" s="228"/>
      <c r="J57" s="229"/>
      <c r="K57" s="218">
        <f t="shared" si="0"/>
        <v>533851.152</v>
      </c>
      <c r="L57" s="207"/>
      <c r="N57" s="230">
        <f t="shared" si="1"/>
        <v>0</v>
      </c>
    </row>
    <row r="58" spans="1:14" s="221" customFormat="1" ht="16.5" customHeight="1" x14ac:dyDescent="0.2">
      <c r="A58" s="222" t="s">
        <v>1232</v>
      </c>
      <c r="B58" s="223" t="s">
        <v>1237</v>
      </c>
      <c r="C58" s="224" t="s">
        <v>1238</v>
      </c>
      <c r="D58" s="230" t="s">
        <v>144</v>
      </c>
      <c r="E58" s="226">
        <v>45931</v>
      </c>
      <c r="F58" s="227">
        <v>47391</v>
      </c>
      <c r="G58" s="228">
        <v>3939860.9</v>
      </c>
      <c r="H58" s="229">
        <f t="shared" si="2"/>
        <v>3939860.9</v>
      </c>
      <c r="I58" s="228"/>
      <c r="J58" s="229"/>
      <c r="K58" s="218">
        <f t="shared" si="0"/>
        <v>393986.09</v>
      </c>
      <c r="L58" s="207"/>
      <c r="N58" s="230">
        <f t="shared" si="1"/>
        <v>0</v>
      </c>
    </row>
    <row r="59" spans="1:14" s="221" customFormat="1" ht="16.5" customHeight="1" x14ac:dyDescent="0.2">
      <c r="A59" s="222" t="s">
        <v>1232</v>
      </c>
      <c r="B59" s="223" t="s">
        <v>1239</v>
      </c>
      <c r="C59" s="224" t="s">
        <v>1240</v>
      </c>
      <c r="D59" s="230" t="s">
        <v>144</v>
      </c>
      <c r="E59" s="226">
        <v>45931</v>
      </c>
      <c r="F59" s="227">
        <v>47391</v>
      </c>
      <c r="G59" s="228">
        <v>4096839.69</v>
      </c>
      <c r="H59" s="229">
        <f t="shared" si="2"/>
        <v>4096839.69</v>
      </c>
      <c r="I59" s="228"/>
      <c r="J59" s="229"/>
      <c r="K59" s="218">
        <f t="shared" si="0"/>
        <v>409683.96900000004</v>
      </c>
      <c r="L59" s="207"/>
      <c r="N59" s="230">
        <f t="shared" si="1"/>
        <v>0</v>
      </c>
    </row>
    <row r="60" spans="1:14" s="221" customFormat="1" ht="16.5" customHeight="1" x14ac:dyDescent="0.2">
      <c r="A60" s="222" t="s">
        <v>1232</v>
      </c>
      <c r="B60" s="223" t="s">
        <v>1241</v>
      </c>
      <c r="C60" s="224" t="s">
        <v>1242</v>
      </c>
      <c r="D60" s="230" t="s">
        <v>144</v>
      </c>
      <c r="E60" s="226">
        <v>45931</v>
      </c>
      <c r="F60" s="227">
        <v>47391</v>
      </c>
      <c r="G60" s="228">
        <v>3861987.69</v>
      </c>
      <c r="H60" s="229">
        <f t="shared" si="2"/>
        <v>3861987.69</v>
      </c>
      <c r="I60" s="228"/>
      <c r="J60" s="229"/>
      <c r="K60" s="218">
        <f t="shared" si="0"/>
        <v>386198.76900000003</v>
      </c>
      <c r="L60" s="207"/>
      <c r="N60" s="230">
        <f t="shared" si="1"/>
        <v>0</v>
      </c>
    </row>
    <row r="61" spans="1:14" s="221" customFormat="1" ht="16.5" customHeight="1" x14ac:dyDescent="0.2">
      <c r="A61" s="222" t="s">
        <v>1232</v>
      </c>
      <c r="B61" s="223" t="s">
        <v>1243</v>
      </c>
      <c r="C61" s="224" t="s">
        <v>1244</v>
      </c>
      <c r="D61" s="230" t="s">
        <v>144</v>
      </c>
      <c r="E61" s="226">
        <v>45931</v>
      </c>
      <c r="F61" s="227">
        <v>47391</v>
      </c>
      <c r="G61" s="228">
        <v>3632603.54</v>
      </c>
      <c r="H61" s="229">
        <f t="shared" si="2"/>
        <v>3632603.54</v>
      </c>
      <c r="I61" s="228"/>
      <c r="J61" s="229"/>
      <c r="K61" s="218">
        <f t="shared" si="0"/>
        <v>363260.35400000005</v>
      </c>
      <c r="L61" s="207"/>
      <c r="N61" s="230">
        <f t="shared" si="1"/>
        <v>0</v>
      </c>
    </row>
    <row r="62" spans="1:14" s="221" customFormat="1" ht="16.5" customHeight="1" x14ac:dyDescent="0.2">
      <c r="A62" s="222" t="s">
        <v>1232</v>
      </c>
      <c r="B62" s="223" t="s">
        <v>1245</v>
      </c>
      <c r="C62" s="224" t="s">
        <v>1246</v>
      </c>
      <c r="D62" s="230" t="s">
        <v>144</v>
      </c>
      <c r="E62" s="226">
        <v>45931</v>
      </c>
      <c r="F62" s="227">
        <v>47391</v>
      </c>
      <c r="G62" s="228">
        <v>1676786.46</v>
      </c>
      <c r="H62" s="229">
        <f t="shared" si="2"/>
        <v>1676786.46</v>
      </c>
      <c r="I62" s="228"/>
      <c r="J62" s="229"/>
      <c r="K62" s="218">
        <f t="shared" si="0"/>
        <v>167678.64600000001</v>
      </c>
      <c r="L62" s="207"/>
      <c r="N62" s="230">
        <f t="shared" si="1"/>
        <v>0</v>
      </c>
    </row>
    <row r="63" spans="1:14" s="221" customFormat="1" ht="16.5" customHeight="1" x14ac:dyDescent="0.2">
      <c r="A63" s="222" t="s">
        <v>1232</v>
      </c>
      <c r="B63" s="223" t="s">
        <v>1247</v>
      </c>
      <c r="C63" s="224" t="s">
        <v>1248</v>
      </c>
      <c r="D63" s="230" t="s">
        <v>144</v>
      </c>
      <c r="E63" s="226">
        <v>45931</v>
      </c>
      <c r="F63" s="227">
        <v>47391</v>
      </c>
      <c r="G63" s="228">
        <v>16017608.17</v>
      </c>
      <c r="H63" s="229">
        <f t="shared" si="2"/>
        <v>16017608.17</v>
      </c>
      <c r="I63" s="228"/>
      <c r="J63" s="229"/>
      <c r="K63" s="218">
        <f t="shared" si="0"/>
        <v>1601760.817</v>
      </c>
      <c r="L63" s="207"/>
      <c r="N63" s="230">
        <f t="shared" si="1"/>
        <v>0</v>
      </c>
    </row>
    <row r="64" spans="1:14" s="221" customFormat="1" ht="16.5" customHeight="1" x14ac:dyDescent="0.2">
      <c r="A64" s="222"/>
      <c r="B64" s="223"/>
      <c r="C64" s="224"/>
      <c r="D64" s="230"/>
      <c r="E64" s="226"/>
      <c r="F64" s="227"/>
      <c r="G64" s="228">
        <v>0</v>
      </c>
      <c r="H64" s="229">
        <f t="shared" si="2"/>
        <v>0</v>
      </c>
      <c r="I64" s="228"/>
      <c r="J64" s="229"/>
      <c r="K64" s="218">
        <f t="shared" si="0"/>
        <v>0</v>
      </c>
      <c r="L64" s="207"/>
      <c r="N64" s="230">
        <f t="shared" si="1"/>
        <v>0</v>
      </c>
    </row>
    <row r="65" spans="1:14" s="221" customFormat="1" ht="16.5" customHeight="1" x14ac:dyDescent="0.2">
      <c r="A65" s="222" t="s">
        <v>1232</v>
      </c>
      <c r="B65" s="223" t="s">
        <v>1249</v>
      </c>
      <c r="C65" s="224" t="s">
        <v>1250</v>
      </c>
      <c r="D65" s="230" t="s">
        <v>144</v>
      </c>
      <c r="E65" s="226">
        <v>45931</v>
      </c>
      <c r="F65" s="227">
        <v>47391</v>
      </c>
      <c r="G65" s="228">
        <v>3422670.4</v>
      </c>
      <c r="H65" s="229">
        <f t="shared" si="2"/>
        <v>3422670.4</v>
      </c>
      <c r="I65" s="228"/>
      <c r="J65" s="229"/>
      <c r="K65" s="218">
        <f t="shared" si="0"/>
        <v>342267.04000000004</v>
      </c>
      <c r="L65" s="207"/>
      <c r="N65" s="230">
        <f t="shared" si="1"/>
        <v>0</v>
      </c>
    </row>
    <row r="66" spans="1:14" s="221" customFormat="1" ht="16.5" customHeight="1" x14ac:dyDescent="0.2">
      <c r="A66" s="222" t="s">
        <v>1232</v>
      </c>
      <c r="B66" s="223" t="s">
        <v>1251</v>
      </c>
      <c r="C66" s="224" t="s">
        <v>1252</v>
      </c>
      <c r="D66" s="230" t="s">
        <v>144</v>
      </c>
      <c r="E66" s="226">
        <v>45931</v>
      </c>
      <c r="F66" s="227">
        <v>47391</v>
      </c>
      <c r="G66" s="228">
        <v>3107308.52</v>
      </c>
      <c r="H66" s="229">
        <f t="shared" si="2"/>
        <v>3107308.52</v>
      </c>
      <c r="I66" s="228"/>
      <c r="J66" s="229"/>
      <c r="K66" s="218">
        <f t="shared" si="0"/>
        <v>310730.85200000001</v>
      </c>
      <c r="L66" s="207"/>
      <c r="N66" s="230">
        <f t="shared" si="1"/>
        <v>0</v>
      </c>
    </row>
    <row r="67" spans="1:14" s="221" customFormat="1" ht="16.5" customHeight="1" x14ac:dyDescent="0.2">
      <c r="A67" s="222" t="s">
        <v>1232</v>
      </c>
      <c r="B67" s="223" t="s">
        <v>1253</v>
      </c>
      <c r="C67" s="224" t="s">
        <v>1254</v>
      </c>
      <c r="D67" s="230" t="s">
        <v>144</v>
      </c>
      <c r="E67" s="226">
        <v>45931</v>
      </c>
      <c r="F67" s="227">
        <v>47391</v>
      </c>
      <c r="G67" s="228">
        <v>2164667.77</v>
      </c>
      <c r="H67" s="229">
        <f t="shared" si="2"/>
        <v>2164667.77</v>
      </c>
      <c r="I67" s="228"/>
      <c r="J67" s="229"/>
      <c r="K67" s="218">
        <f t="shared" si="0"/>
        <v>216466.777</v>
      </c>
      <c r="L67" s="207"/>
      <c r="N67" s="230">
        <f t="shared" si="1"/>
        <v>0</v>
      </c>
    </row>
    <row r="68" spans="1:14" s="221" customFormat="1" ht="16.5" customHeight="1" x14ac:dyDescent="0.2">
      <c r="A68" s="222" t="s">
        <v>1232</v>
      </c>
      <c r="B68" s="223" t="s">
        <v>1255</v>
      </c>
      <c r="C68" s="224" t="s">
        <v>1256</v>
      </c>
      <c r="D68" s="230" t="s">
        <v>144</v>
      </c>
      <c r="E68" s="226">
        <v>45931</v>
      </c>
      <c r="F68" s="227">
        <v>47391</v>
      </c>
      <c r="G68" s="228">
        <v>5472259.4299999997</v>
      </c>
      <c r="H68" s="229">
        <f t="shared" si="2"/>
        <v>5472259.4299999997</v>
      </c>
      <c r="I68" s="228"/>
      <c r="J68" s="229"/>
      <c r="K68" s="218">
        <f t="shared" si="0"/>
        <v>547225.94299999997</v>
      </c>
      <c r="L68" s="207"/>
      <c r="N68" s="230">
        <f t="shared" si="1"/>
        <v>0</v>
      </c>
    </row>
    <row r="69" spans="1:14" s="221" customFormat="1" ht="16.5" customHeight="1" x14ac:dyDescent="0.2">
      <c r="A69" s="222" t="s">
        <v>1232</v>
      </c>
      <c r="B69" s="223" t="s">
        <v>1257</v>
      </c>
      <c r="C69" s="224" t="s">
        <v>1258</v>
      </c>
      <c r="D69" s="230" t="s">
        <v>144</v>
      </c>
      <c r="E69" s="226">
        <v>45931</v>
      </c>
      <c r="F69" s="227">
        <v>47391</v>
      </c>
      <c r="G69" s="228">
        <v>16834930.449999999</v>
      </c>
      <c r="H69" s="229">
        <f t="shared" si="2"/>
        <v>16834930.449999999</v>
      </c>
      <c r="I69" s="228"/>
      <c r="J69" s="229"/>
      <c r="K69" s="218">
        <f t="shared" si="0"/>
        <v>1683493.0449999999</v>
      </c>
      <c r="L69" s="207"/>
      <c r="N69" s="230">
        <f t="shared" si="1"/>
        <v>0</v>
      </c>
    </row>
    <row r="70" spans="1:14" s="221" customFormat="1" ht="16.5" customHeight="1" x14ac:dyDescent="0.2">
      <c r="A70" s="222"/>
      <c r="B70" s="223"/>
      <c r="C70" s="224"/>
      <c r="D70" s="230"/>
      <c r="E70" s="226"/>
      <c r="F70" s="227"/>
      <c r="G70" s="228">
        <v>0</v>
      </c>
      <c r="H70" s="229">
        <f t="shared" si="2"/>
        <v>0</v>
      </c>
      <c r="I70" s="228"/>
      <c r="J70" s="229"/>
      <c r="K70" s="218">
        <f t="shared" si="0"/>
        <v>0</v>
      </c>
      <c r="L70" s="207"/>
      <c r="N70" s="230">
        <f t="shared" si="1"/>
        <v>0</v>
      </c>
    </row>
    <row r="71" spans="1:14" s="221" customFormat="1" ht="16.5" customHeight="1" x14ac:dyDescent="0.2">
      <c r="A71" s="222" t="s">
        <v>1232</v>
      </c>
      <c r="B71" s="223" t="s">
        <v>1259</v>
      </c>
      <c r="C71" s="224" t="s">
        <v>1260</v>
      </c>
      <c r="D71" s="230" t="s">
        <v>144</v>
      </c>
      <c r="E71" s="226">
        <v>46661</v>
      </c>
      <c r="F71" s="227">
        <v>48121</v>
      </c>
      <c r="G71" s="228">
        <v>7965776.6600000001</v>
      </c>
      <c r="H71" s="229">
        <f t="shared" si="2"/>
        <v>7965776.6600000001</v>
      </c>
      <c r="I71" s="228"/>
      <c r="J71" s="229"/>
      <c r="K71" s="218">
        <f t="shared" si="0"/>
        <v>796577.66600000008</v>
      </c>
      <c r="L71" s="207"/>
      <c r="N71" s="230">
        <f t="shared" si="1"/>
        <v>0</v>
      </c>
    </row>
    <row r="72" spans="1:14" s="221" customFormat="1" ht="16.5" customHeight="1" x14ac:dyDescent="0.2">
      <c r="A72" s="222" t="s">
        <v>1232</v>
      </c>
      <c r="B72" s="223" t="s">
        <v>1261</v>
      </c>
      <c r="C72" s="224" t="s">
        <v>1262</v>
      </c>
      <c r="D72" s="230" t="s">
        <v>144</v>
      </c>
      <c r="E72" s="226">
        <v>46661</v>
      </c>
      <c r="F72" s="227">
        <v>48121</v>
      </c>
      <c r="G72" s="228">
        <v>7153957.9500000002</v>
      </c>
      <c r="H72" s="229">
        <f t="shared" si="2"/>
        <v>7153957.9500000002</v>
      </c>
      <c r="I72" s="228"/>
      <c r="J72" s="229"/>
      <c r="K72" s="218">
        <f t="shared" si="0"/>
        <v>715395.79500000004</v>
      </c>
      <c r="L72" s="207"/>
      <c r="N72" s="230">
        <f t="shared" si="1"/>
        <v>0</v>
      </c>
    </row>
    <row r="73" spans="1:14" s="221" customFormat="1" ht="16.5" customHeight="1" x14ac:dyDescent="0.2">
      <c r="A73" s="222" t="s">
        <v>1232</v>
      </c>
      <c r="B73" s="223" t="s">
        <v>1263</v>
      </c>
      <c r="C73" s="224" t="s">
        <v>1264</v>
      </c>
      <c r="D73" s="230" t="s">
        <v>144</v>
      </c>
      <c r="E73" s="226">
        <v>45931</v>
      </c>
      <c r="F73" s="227">
        <v>48121</v>
      </c>
      <c r="G73" s="228">
        <v>3628819.25</v>
      </c>
      <c r="H73" s="229">
        <f t="shared" si="2"/>
        <v>3628819.25</v>
      </c>
      <c r="I73" s="228"/>
      <c r="J73" s="229"/>
      <c r="K73" s="218">
        <f t="shared" si="0"/>
        <v>362881.92500000005</v>
      </c>
      <c r="L73" s="207"/>
      <c r="N73" s="230">
        <f t="shared" si="1"/>
        <v>0</v>
      </c>
    </row>
    <row r="74" spans="1:14" s="221" customFormat="1" ht="16.5" customHeight="1" x14ac:dyDescent="0.2">
      <c r="A74" s="222" t="s">
        <v>1232</v>
      </c>
      <c r="B74" s="223" t="s">
        <v>1265</v>
      </c>
      <c r="C74" s="224" t="s">
        <v>1266</v>
      </c>
      <c r="D74" s="230" t="s">
        <v>144</v>
      </c>
      <c r="E74" s="226">
        <v>46661</v>
      </c>
      <c r="F74" s="227">
        <v>48121</v>
      </c>
      <c r="G74" s="228">
        <v>4920672.1500000004</v>
      </c>
      <c r="H74" s="229">
        <f t="shared" si="2"/>
        <v>4920672.1500000004</v>
      </c>
      <c r="I74" s="228"/>
      <c r="J74" s="229"/>
      <c r="K74" s="218">
        <f t="shared" si="0"/>
        <v>492067.21500000008</v>
      </c>
      <c r="L74" s="207"/>
      <c r="N74" s="230">
        <f t="shared" si="1"/>
        <v>0</v>
      </c>
    </row>
    <row r="75" spans="1:14" s="221" customFormat="1" ht="16.5" customHeight="1" x14ac:dyDescent="0.2">
      <c r="A75" s="222" t="s">
        <v>1232</v>
      </c>
      <c r="B75" s="223" t="s">
        <v>1267</v>
      </c>
      <c r="C75" s="224" t="s">
        <v>1268</v>
      </c>
      <c r="D75" s="230" t="s">
        <v>144</v>
      </c>
      <c r="E75" s="226">
        <v>46661</v>
      </c>
      <c r="F75" s="227">
        <v>47391</v>
      </c>
      <c r="G75" s="228">
        <v>7730509.9400000004</v>
      </c>
      <c r="H75" s="229">
        <f t="shared" si="2"/>
        <v>7730509.9400000004</v>
      </c>
      <c r="I75" s="228"/>
      <c r="J75" s="229"/>
      <c r="K75" s="218">
        <f t="shared" si="0"/>
        <v>773050.99400000006</v>
      </c>
      <c r="L75" s="207"/>
      <c r="N75" s="230">
        <f t="shared" si="1"/>
        <v>0</v>
      </c>
    </row>
    <row r="76" spans="1:14" s="221" customFormat="1" ht="16.5" customHeight="1" x14ac:dyDescent="0.2">
      <c r="A76" s="222"/>
      <c r="B76" s="223"/>
      <c r="C76" s="224"/>
      <c r="D76" s="230"/>
      <c r="E76" s="226"/>
      <c r="F76" s="227"/>
      <c r="G76" s="228">
        <v>0</v>
      </c>
      <c r="H76" s="229">
        <f t="shared" si="2"/>
        <v>0</v>
      </c>
      <c r="I76" s="228"/>
      <c r="J76" s="229"/>
      <c r="K76" s="218">
        <f t="shared" si="0"/>
        <v>0</v>
      </c>
      <c r="L76" s="207"/>
      <c r="N76" s="230">
        <f t="shared" si="1"/>
        <v>0</v>
      </c>
    </row>
    <row r="77" spans="1:14" s="221" customFormat="1" ht="16.5" customHeight="1" x14ac:dyDescent="0.2">
      <c r="A77" s="222" t="s">
        <v>1232</v>
      </c>
      <c r="B77" s="223" t="s">
        <v>1269</v>
      </c>
      <c r="C77" s="224" t="s">
        <v>1270</v>
      </c>
      <c r="D77" s="230" t="s">
        <v>144</v>
      </c>
      <c r="E77" s="226">
        <v>45931</v>
      </c>
      <c r="F77" s="227">
        <v>47391</v>
      </c>
      <c r="G77" s="228">
        <v>24883332</v>
      </c>
      <c r="H77" s="229">
        <f t="shared" si="2"/>
        <v>24883332</v>
      </c>
      <c r="I77" s="228"/>
      <c r="J77" s="229"/>
      <c r="K77" s="218">
        <f t="shared" ref="K77:K140" si="3">$G77*$K$6</f>
        <v>2488333.2000000002</v>
      </c>
      <c r="L77" s="207"/>
      <c r="N77" s="230">
        <f t="shared" si="1"/>
        <v>0</v>
      </c>
    </row>
    <row r="78" spans="1:14" s="221" customFormat="1" ht="16.5" customHeight="1" x14ac:dyDescent="0.2">
      <c r="A78" s="222" t="s">
        <v>1232</v>
      </c>
      <c r="B78" s="223" t="s">
        <v>1271</v>
      </c>
      <c r="C78" s="224" t="s">
        <v>1272</v>
      </c>
      <c r="D78" s="230" t="s">
        <v>144</v>
      </c>
      <c r="E78" s="226">
        <v>45931</v>
      </c>
      <c r="F78" s="227">
        <v>47391</v>
      </c>
      <c r="G78" s="228">
        <v>2073611</v>
      </c>
      <c r="H78" s="229">
        <f t="shared" si="2"/>
        <v>2073611</v>
      </c>
      <c r="I78" s="228"/>
      <c r="J78" s="229"/>
      <c r="K78" s="218">
        <f t="shared" si="3"/>
        <v>207361.1</v>
      </c>
      <c r="L78" s="207"/>
      <c r="N78" s="230">
        <f t="shared" ref="N78:N141" si="4">IF(D78="SŽDC",0,IF(D78="Ostatní",0,IF(D78="",0,1)))</f>
        <v>0</v>
      </c>
    </row>
    <row r="79" spans="1:14" s="221" customFormat="1" ht="16.5" customHeight="1" x14ac:dyDescent="0.2">
      <c r="A79" s="222"/>
      <c r="B79" s="223"/>
      <c r="C79" s="224"/>
      <c r="D79" s="230"/>
      <c r="E79" s="226"/>
      <c r="F79" s="227"/>
      <c r="G79" s="228">
        <v>0</v>
      </c>
      <c r="H79" s="229">
        <f t="shared" si="2"/>
        <v>0</v>
      </c>
      <c r="I79" s="228"/>
      <c r="J79" s="229"/>
      <c r="K79" s="218">
        <f t="shared" si="3"/>
        <v>0</v>
      </c>
      <c r="L79" s="207"/>
      <c r="N79" s="230">
        <f t="shared" si="4"/>
        <v>0</v>
      </c>
    </row>
    <row r="80" spans="1:14" s="221" customFormat="1" ht="16.5" customHeight="1" x14ac:dyDescent="0.2">
      <c r="A80" s="222"/>
      <c r="B80" s="223"/>
      <c r="C80" s="224" t="s">
        <v>1273</v>
      </c>
      <c r="D80" s="230"/>
      <c r="E80" s="226"/>
      <c r="F80" s="227"/>
      <c r="G80" s="228">
        <v>0</v>
      </c>
      <c r="H80" s="229">
        <f t="shared" si="2"/>
        <v>0</v>
      </c>
      <c r="I80" s="228"/>
      <c r="J80" s="229"/>
      <c r="K80" s="218">
        <f t="shared" si="3"/>
        <v>0</v>
      </c>
      <c r="L80" s="207"/>
      <c r="N80" s="230">
        <f t="shared" si="4"/>
        <v>0</v>
      </c>
    </row>
    <row r="81" spans="1:14" s="221" customFormat="1" ht="16.5" customHeight="1" x14ac:dyDescent="0.2">
      <c r="A81" s="222" t="s">
        <v>1232</v>
      </c>
      <c r="B81" s="223" t="s">
        <v>1274</v>
      </c>
      <c r="C81" s="224" t="s">
        <v>1275</v>
      </c>
      <c r="D81" s="230" t="s">
        <v>144</v>
      </c>
      <c r="E81" s="226">
        <v>45931</v>
      </c>
      <c r="F81" s="227">
        <v>47391</v>
      </c>
      <c r="G81" s="228">
        <v>334588.53999999998</v>
      </c>
      <c r="H81" s="229">
        <f t="shared" ref="H81:H144" si="5">G81</f>
        <v>334588.53999999998</v>
      </c>
      <c r="I81" s="228"/>
      <c r="J81" s="229"/>
      <c r="K81" s="218">
        <f t="shared" si="3"/>
        <v>33458.853999999999</v>
      </c>
      <c r="L81" s="207"/>
      <c r="N81" s="230">
        <f t="shared" si="4"/>
        <v>0</v>
      </c>
    </row>
    <row r="82" spans="1:14" s="221" customFormat="1" ht="16.5" customHeight="1" x14ac:dyDescent="0.2">
      <c r="A82" s="222"/>
      <c r="B82" s="223"/>
      <c r="C82" s="224"/>
      <c r="D82" s="230"/>
      <c r="E82" s="226"/>
      <c r="F82" s="227"/>
      <c r="G82" s="228">
        <v>0</v>
      </c>
      <c r="H82" s="229">
        <f t="shared" si="5"/>
        <v>0</v>
      </c>
      <c r="I82" s="228"/>
      <c r="J82" s="229"/>
      <c r="K82" s="218">
        <f t="shared" si="3"/>
        <v>0</v>
      </c>
      <c r="L82" s="207"/>
      <c r="N82" s="230">
        <f t="shared" si="4"/>
        <v>0</v>
      </c>
    </row>
    <row r="83" spans="1:14" s="221" customFormat="1" ht="16.5" customHeight="1" x14ac:dyDescent="0.2">
      <c r="A83" s="222" t="s">
        <v>1232</v>
      </c>
      <c r="B83" s="223" t="s">
        <v>1276</v>
      </c>
      <c r="C83" s="224" t="s">
        <v>1277</v>
      </c>
      <c r="D83" s="230" t="s">
        <v>144</v>
      </c>
      <c r="E83" s="226">
        <v>47392</v>
      </c>
      <c r="F83" s="227">
        <v>48121</v>
      </c>
      <c r="G83" s="228">
        <v>376310.11</v>
      </c>
      <c r="H83" s="229">
        <f t="shared" si="5"/>
        <v>376310.11</v>
      </c>
      <c r="I83" s="228"/>
      <c r="J83" s="229"/>
      <c r="K83" s="218">
        <f t="shared" si="3"/>
        <v>37631.010999999999</v>
      </c>
      <c r="L83" s="207"/>
      <c r="N83" s="230">
        <f t="shared" si="4"/>
        <v>0</v>
      </c>
    </row>
    <row r="84" spans="1:14" s="221" customFormat="1" ht="16.5" customHeight="1" x14ac:dyDescent="0.2">
      <c r="A84" s="222" t="s">
        <v>1232</v>
      </c>
      <c r="B84" s="223" t="s">
        <v>1278</v>
      </c>
      <c r="C84" s="224" t="s">
        <v>1279</v>
      </c>
      <c r="D84" s="230" t="s">
        <v>144</v>
      </c>
      <c r="E84" s="226">
        <v>47392</v>
      </c>
      <c r="F84" s="227">
        <v>48121</v>
      </c>
      <c r="G84" s="228">
        <v>442599.83</v>
      </c>
      <c r="H84" s="229">
        <f t="shared" si="5"/>
        <v>442599.83</v>
      </c>
      <c r="I84" s="228"/>
      <c r="J84" s="229"/>
      <c r="K84" s="218">
        <f t="shared" si="3"/>
        <v>44259.983000000007</v>
      </c>
      <c r="L84" s="207"/>
      <c r="N84" s="230">
        <f t="shared" si="4"/>
        <v>0</v>
      </c>
    </row>
    <row r="85" spans="1:14" s="221" customFormat="1" ht="16.5" customHeight="1" x14ac:dyDescent="0.2">
      <c r="A85" s="222"/>
      <c r="B85" s="223"/>
      <c r="C85" s="224"/>
      <c r="D85" s="230"/>
      <c r="E85" s="226"/>
      <c r="F85" s="227"/>
      <c r="G85" s="228">
        <v>0</v>
      </c>
      <c r="H85" s="229">
        <f t="shared" si="5"/>
        <v>0</v>
      </c>
      <c r="I85" s="228"/>
      <c r="J85" s="229"/>
      <c r="K85" s="218">
        <f t="shared" si="3"/>
        <v>0</v>
      </c>
      <c r="L85" s="207"/>
      <c r="N85" s="230">
        <f t="shared" si="4"/>
        <v>0</v>
      </c>
    </row>
    <row r="86" spans="1:14" s="221" customFormat="1" ht="16.5" customHeight="1" x14ac:dyDescent="0.2">
      <c r="A86" s="222" t="s">
        <v>1232</v>
      </c>
      <c r="B86" s="223" t="s">
        <v>1280</v>
      </c>
      <c r="C86" s="224" t="s">
        <v>1281</v>
      </c>
      <c r="D86" s="230" t="s">
        <v>144</v>
      </c>
      <c r="E86" s="226">
        <v>47392</v>
      </c>
      <c r="F86" s="227">
        <v>48121</v>
      </c>
      <c r="G86" s="228">
        <v>2332812.38</v>
      </c>
      <c r="H86" s="229">
        <f t="shared" si="5"/>
        <v>2332812.38</v>
      </c>
      <c r="I86" s="228"/>
      <c r="J86" s="229"/>
      <c r="K86" s="218">
        <f t="shared" si="3"/>
        <v>233281.23800000001</v>
      </c>
      <c r="L86" s="207"/>
      <c r="N86" s="230">
        <f t="shared" si="4"/>
        <v>0</v>
      </c>
    </row>
    <row r="87" spans="1:14" s="221" customFormat="1" ht="16.5" customHeight="1" x14ac:dyDescent="0.2">
      <c r="A87" s="222" t="s">
        <v>1232</v>
      </c>
      <c r="B87" s="223" t="s">
        <v>1282</v>
      </c>
      <c r="C87" s="224" t="s">
        <v>1283</v>
      </c>
      <c r="D87" s="230" t="s">
        <v>144</v>
      </c>
      <c r="E87" s="226">
        <v>47392</v>
      </c>
      <c r="F87" s="227">
        <v>48121</v>
      </c>
      <c r="G87" s="228">
        <v>939888.03</v>
      </c>
      <c r="H87" s="229">
        <f t="shared" si="5"/>
        <v>939888.03</v>
      </c>
      <c r="I87" s="228"/>
      <c r="J87" s="229"/>
      <c r="K87" s="218">
        <f t="shared" si="3"/>
        <v>93988.803000000014</v>
      </c>
      <c r="L87" s="207"/>
      <c r="N87" s="230">
        <f t="shared" si="4"/>
        <v>0</v>
      </c>
    </row>
    <row r="88" spans="1:14" s="221" customFormat="1" ht="16.5" customHeight="1" x14ac:dyDescent="0.2">
      <c r="A88" s="222" t="s">
        <v>1232</v>
      </c>
      <c r="B88" s="223" t="s">
        <v>1284</v>
      </c>
      <c r="C88" s="224" t="s">
        <v>1285</v>
      </c>
      <c r="D88" s="230" t="s">
        <v>144</v>
      </c>
      <c r="E88" s="226">
        <v>47392</v>
      </c>
      <c r="F88" s="227">
        <v>48121</v>
      </c>
      <c r="G88" s="228">
        <v>961884.9</v>
      </c>
      <c r="H88" s="229">
        <f t="shared" si="5"/>
        <v>961884.9</v>
      </c>
      <c r="I88" s="228"/>
      <c r="J88" s="229"/>
      <c r="K88" s="218">
        <f t="shared" si="3"/>
        <v>96188.49</v>
      </c>
      <c r="L88" s="207"/>
      <c r="N88" s="230">
        <f t="shared" si="4"/>
        <v>0</v>
      </c>
    </row>
    <row r="89" spans="1:14" s="221" customFormat="1" ht="16.5" customHeight="1" x14ac:dyDescent="0.2">
      <c r="A89" s="222"/>
      <c r="B89" s="223"/>
      <c r="C89" s="224"/>
      <c r="D89" s="230"/>
      <c r="E89" s="226"/>
      <c r="F89" s="227"/>
      <c r="G89" s="228">
        <v>0</v>
      </c>
      <c r="H89" s="229">
        <f t="shared" si="5"/>
        <v>0</v>
      </c>
      <c r="I89" s="228"/>
      <c r="J89" s="229"/>
      <c r="K89" s="218">
        <f t="shared" si="3"/>
        <v>0</v>
      </c>
      <c r="L89" s="207"/>
      <c r="N89" s="230">
        <f t="shared" si="4"/>
        <v>0</v>
      </c>
    </row>
    <row r="90" spans="1:14" s="221" customFormat="1" ht="16.5" customHeight="1" x14ac:dyDescent="0.2">
      <c r="A90" s="222"/>
      <c r="B90" s="223"/>
      <c r="C90" s="224"/>
      <c r="D90" s="230"/>
      <c r="E90" s="226"/>
      <c r="F90" s="227"/>
      <c r="G90" s="228">
        <v>0</v>
      </c>
      <c r="H90" s="229">
        <f t="shared" si="5"/>
        <v>0</v>
      </c>
      <c r="I90" s="228"/>
      <c r="J90" s="229"/>
      <c r="K90" s="218">
        <f t="shared" si="3"/>
        <v>0</v>
      </c>
      <c r="L90" s="207"/>
      <c r="N90" s="230">
        <f t="shared" si="4"/>
        <v>0</v>
      </c>
    </row>
    <row r="91" spans="1:14" s="221" customFormat="1" ht="16.5" customHeight="1" x14ac:dyDescent="0.2">
      <c r="A91" s="222" t="s">
        <v>1232</v>
      </c>
      <c r="B91" s="223" t="s">
        <v>1286</v>
      </c>
      <c r="C91" s="224" t="s">
        <v>1287</v>
      </c>
      <c r="D91" s="230" t="s">
        <v>144</v>
      </c>
      <c r="E91" s="226">
        <v>46661</v>
      </c>
      <c r="F91" s="227">
        <v>48121</v>
      </c>
      <c r="G91" s="228">
        <v>395528.34</v>
      </c>
      <c r="H91" s="229">
        <f t="shared" si="5"/>
        <v>395528.34</v>
      </c>
      <c r="I91" s="228"/>
      <c r="J91" s="229"/>
      <c r="K91" s="218">
        <f t="shared" si="3"/>
        <v>39552.834000000003</v>
      </c>
      <c r="L91" s="207"/>
      <c r="N91" s="230">
        <f t="shared" si="4"/>
        <v>0</v>
      </c>
    </row>
    <row r="92" spans="1:14" s="221" customFormat="1" ht="16.5" customHeight="1" x14ac:dyDescent="0.2">
      <c r="A92" s="222" t="s">
        <v>1232</v>
      </c>
      <c r="B92" s="223" t="s">
        <v>1288</v>
      </c>
      <c r="C92" s="224" t="s">
        <v>1289</v>
      </c>
      <c r="D92" s="230" t="s">
        <v>144</v>
      </c>
      <c r="E92" s="226">
        <v>46661</v>
      </c>
      <c r="F92" s="227">
        <v>48121</v>
      </c>
      <c r="G92" s="228">
        <v>365430.39</v>
      </c>
      <c r="H92" s="229">
        <f t="shared" si="5"/>
        <v>365430.39</v>
      </c>
      <c r="I92" s="228"/>
      <c r="J92" s="229"/>
      <c r="K92" s="218">
        <f t="shared" si="3"/>
        <v>36543.039000000004</v>
      </c>
      <c r="L92" s="207"/>
      <c r="N92" s="230">
        <f t="shared" si="4"/>
        <v>0</v>
      </c>
    </row>
    <row r="93" spans="1:14" s="221" customFormat="1" ht="16.5" customHeight="1" x14ac:dyDescent="0.2">
      <c r="A93" s="222"/>
      <c r="B93" s="223"/>
      <c r="C93" s="224"/>
      <c r="D93" s="230"/>
      <c r="E93" s="226"/>
      <c r="F93" s="227"/>
      <c r="G93" s="228">
        <v>0</v>
      </c>
      <c r="H93" s="229">
        <f t="shared" si="5"/>
        <v>0</v>
      </c>
      <c r="I93" s="228"/>
      <c r="J93" s="229"/>
      <c r="K93" s="218">
        <f t="shared" si="3"/>
        <v>0</v>
      </c>
      <c r="L93" s="207"/>
      <c r="N93" s="230">
        <f t="shared" si="4"/>
        <v>0</v>
      </c>
    </row>
    <row r="94" spans="1:14" s="221" customFormat="1" ht="16.5" customHeight="1" x14ac:dyDescent="0.2">
      <c r="A94" s="222" t="s">
        <v>1232</v>
      </c>
      <c r="B94" s="223" t="s">
        <v>1290</v>
      </c>
      <c r="C94" s="224" t="s">
        <v>1291</v>
      </c>
      <c r="D94" s="230" t="s">
        <v>144</v>
      </c>
      <c r="E94" s="226">
        <v>47392</v>
      </c>
      <c r="F94" s="227">
        <v>48121</v>
      </c>
      <c r="G94" s="228">
        <v>325908.40000000002</v>
      </c>
      <c r="H94" s="229">
        <f t="shared" si="5"/>
        <v>325908.40000000002</v>
      </c>
      <c r="I94" s="228"/>
      <c r="J94" s="229"/>
      <c r="K94" s="218">
        <f t="shared" si="3"/>
        <v>32590.840000000004</v>
      </c>
      <c r="L94" s="207"/>
      <c r="N94" s="230">
        <f t="shared" si="4"/>
        <v>0</v>
      </c>
    </row>
    <row r="95" spans="1:14" s="221" customFormat="1" ht="16.5" customHeight="1" x14ac:dyDescent="0.2">
      <c r="A95" s="222" t="s">
        <v>1232</v>
      </c>
      <c r="B95" s="223" t="s">
        <v>1292</v>
      </c>
      <c r="C95" s="224" t="s">
        <v>1293</v>
      </c>
      <c r="D95" s="230" t="s">
        <v>144</v>
      </c>
      <c r="E95" s="226">
        <v>47392</v>
      </c>
      <c r="F95" s="227">
        <v>48121</v>
      </c>
      <c r="G95" s="228">
        <v>210282.82</v>
      </c>
      <c r="H95" s="229">
        <f t="shared" si="5"/>
        <v>210282.82</v>
      </c>
      <c r="I95" s="228"/>
      <c r="J95" s="229"/>
      <c r="K95" s="218">
        <f t="shared" si="3"/>
        <v>21028.282000000003</v>
      </c>
      <c r="L95" s="207"/>
      <c r="N95" s="230">
        <f t="shared" si="4"/>
        <v>0</v>
      </c>
    </row>
    <row r="96" spans="1:14" s="221" customFormat="1" ht="16.5" customHeight="1" x14ac:dyDescent="0.2">
      <c r="A96" s="222"/>
      <c r="B96" s="223"/>
      <c r="C96" s="224"/>
      <c r="D96" s="230"/>
      <c r="E96" s="226"/>
      <c r="F96" s="227"/>
      <c r="G96" s="228">
        <v>0</v>
      </c>
      <c r="H96" s="229">
        <f t="shared" si="5"/>
        <v>0</v>
      </c>
      <c r="I96" s="228"/>
      <c r="J96" s="229"/>
      <c r="K96" s="218">
        <f t="shared" si="3"/>
        <v>0</v>
      </c>
      <c r="L96" s="207"/>
      <c r="N96" s="230">
        <f t="shared" si="4"/>
        <v>0</v>
      </c>
    </row>
    <row r="97" spans="1:14" s="221" customFormat="1" ht="16.5" customHeight="1" x14ac:dyDescent="0.2">
      <c r="A97" s="222" t="s">
        <v>1232</v>
      </c>
      <c r="B97" s="223" t="s">
        <v>1294</v>
      </c>
      <c r="C97" s="224" t="s">
        <v>1295</v>
      </c>
      <c r="D97" s="230" t="s">
        <v>144</v>
      </c>
      <c r="E97" s="226">
        <v>47392</v>
      </c>
      <c r="F97" s="227">
        <v>48121</v>
      </c>
      <c r="G97" s="228">
        <v>1555208.25</v>
      </c>
      <c r="H97" s="229">
        <f t="shared" si="5"/>
        <v>1555208.25</v>
      </c>
      <c r="I97" s="228"/>
      <c r="J97" s="229"/>
      <c r="K97" s="218">
        <f t="shared" si="3"/>
        <v>155520.82500000001</v>
      </c>
      <c r="L97" s="207"/>
      <c r="N97" s="230">
        <f t="shared" si="4"/>
        <v>0</v>
      </c>
    </row>
    <row r="98" spans="1:14" s="221" customFormat="1" ht="16.5" customHeight="1" x14ac:dyDescent="0.2">
      <c r="A98" s="222" t="s">
        <v>1232</v>
      </c>
      <c r="B98" s="223" t="s">
        <v>1296</v>
      </c>
      <c r="C98" s="224" t="s">
        <v>1297</v>
      </c>
      <c r="D98" s="230" t="s">
        <v>144</v>
      </c>
      <c r="E98" s="226">
        <v>47392</v>
      </c>
      <c r="F98" s="227">
        <v>48121</v>
      </c>
      <c r="G98" s="228">
        <v>422407</v>
      </c>
      <c r="H98" s="229">
        <f t="shared" si="5"/>
        <v>422407</v>
      </c>
      <c r="I98" s="228"/>
      <c r="J98" s="229"/>
      <c r="K98" s="218">
        <f t="shared" si="3"/>
        <v>42240.700000000004</v>
      </c>
      <c r="L98" s="207"/>
      <c r="N98" s="230">
        <f t="shared" si="4"/>
        <v>0</v>
      </c>
    </row>
    <row r="99" spans="1:14" s="221" customFormat="1" ht="16.5" customHeight="1" x14ac:dyDescent="0.2">
      <c r="A99" s="222" t="s">
        <v>1232</v>
      </c>
      <c r="B99" s="223" t="s">
        <v>1298</v>
      </c>
      <c r="C99" s="224" t="s">
        <v>1299</v>
      </c>
      <c r="D99" s="230" t="s">
        <v>144</v>
      </c>
      <c r="E99" s="226">
        <v>47392</v>
      </c>
      <c r="F99" s="227">
        <v>48121</v>
      </c>
      <c r="G99" s="228">
        <v>832660.57</v>
      </c>
      <c r="H99" s="229">
        <f t="shared" si="5"/>
        <v>832660.57</v>
      </c>
      <c r="I99" s="228"/>
      <c r="J99" s="229"/>
      <c r="K99" s="218">
        <f t="shared" si="3"/>
        <v>83266.057000000001</v>
      </c>
      <c r="L99" s="207"/>
      <c r="N99" s="230">
        <f t="shared" si="4"/>
        <v>0</v>
      </c>
    </row>
    <row r="100" spans="1:14" s="221" customFormat="1" ht="16.5" customHeight="1" x14ac:dyDescent="0.2">
      <c r="A100" s="222"/>
      <c r="B100" s="223"/>
      <c r="C100" s="224"/>
      <c r="D100" s="230"/>
      <c r="E100" s="226"/>
      <c r="F100" s="227"/>
      <c r="G100" s="228">
        <v>0</v>
      </c>
      <c r="H100" s="229">
        <f t="shared" si="5"/>
        <v>0</v>
      </c>
      <c r="I100" s="228"/>
      <c r="J100" s="229"/>
      <c r="K100" s="218">
        <f t="shared" si="3"/>
        <v>0</v>
      </c>
      <c r="L100" s="207"/>
      <c r="N100" s="230">
        <f t="shared" si="4"/>
        <v>0</v>
      </c>
    </row>
    <row r="101" spans="1:14" s="221" customFormat="1" ht="16.5" customHeight="1" x14ac:dyDescent="0.2">
      <c r="A101" s="222" t="s">
        <v>1232</v>
      </c>
      <c r="B101" s="223" t="s">
        <v>1300</v>
      </c>
      <c r="C101" s="224" t="s">
        <v>1301</v>
      </c>
      <c r="D101" s="230" t="s">
        <v>144</v>
      </c>
      <c r="E101" s="226">
        <v>46661</v>
      </c>
      <c r="F101" s="227">
        <v>48121</v>
      </c>
      <c r="G101" s="228">
        <v>390022.9</v>
      </c>
      <c r="H101" s="229">
        <f t="shared" si="5"/>
        <v>390022.9</v>
      </c>
      <c r="I101" s="228"/>
      <c r="J101" s="229"/>
      <c r="K101" s="218">
        <f t="shared" si="3"/>
        <v>39002.29</v>
      </c>
      <c r="L101" s="207"/>
      <c r="N101" s="230">
        <f t="shared" si="4"/>
        <v>0</v>
      </c>
    </row>
    <row r="102" spans="1:14" s="221" customFormat="1" ht="16.5" customHeight="1" x14ac:dyDescent="0.2">
      <c r="A102" s="222" t="s">
        <v>1232</v>
      </c>
      <c r="B102" s="223" t="s">
        <v>1302</v>
      </c>
      <c r="C102" s="224" t="s">
        <v>1303</v>
      </c>
      <c r="D102" s="230" t="s">
        <v>144</v>
      </c>
      <c r="E102" s="226">
        <v>46661</v>
      </c>
      <c r="F102" s="227">
        <v>48121</v>
      </c>
      <c r="G102" s="228">
        <v>347497.8</v>
      </c>
      <c r="H102" s="229">
        <f t="shared" si="5"/>
        <v>347497.8</v>
      </c>
      <c r="I102" s="228"/>
      <c r="J102" s="229"/>
      <c r="K102" s="218">
        <f t="shared" si="3"/>
        <v>34749.78</v>
      </c>
      <c r="L102" s="207"/>
      <c r="N102" s="230">
        <f t="shared" si="4"/>
        <v>0</v>
      </c>
    </row>
    <row r="103" spans="1:14" s="221" customFormat="1" ht="16.5" customHeight="1" x14ac:dyDescent="0.2">
      <c r="A103" s="222"/>
      <c r="B103" s="223"/>
      <c r="C103" s="224"/>
      <c r="D103" s="230"/>
      <c r="E103" s="226"/>
      <c r="F103" s="227"/>
      <c r="G103" s="228">
        <v>0</v>
      </c>
      <c r="H103" s="229">
        <f t="shared" si="5"/>
        <v>0</v>
      </c>
      <c r="I103" s="228"/>
      <c r="J103" s="229"/>
      <c r="K103" s="218">
        <f t="shared" si="3"/>
        <v>0</v>
      </c>
      <c r="L103" s="207"/>
      <c r="N103" s="230">
        <f t="shared" si="4"/>
        <v>0</v>
      </c>
    </row>
    <row r="104" spans="1:14" s="221" customFormat="1" ht="16.5" customHeight="1" x14ac:dyDescent="0.2">
      <c r="A104" s="222" t="s">
        <v>1232</v>
      </c>
      <c r="B104" s="223" t="s">
        <v>1304</v>
      </c>
      <c r="C104" s="224" t="s">
        <v>1305</v>
      </c>
      <c r="D104" s="230" t="s">
        <v>144</v>
      </c>
      <c r="E104" s="226">
        <v>46661</v>
      </c>
      <c r="F104" s="227">
        <v>48121</v>
      </c>
      <c r="G104" s="228">
        <v>1555208.25</v>
      </c>
      <c r="H104" s="229">
        <f t="shared" si="5"/>
        <v>1555208.25</v>
      </c>
      <c r="I104" s="228"/>
      <c r="J104" s="229"/>
      <c r="K104" s="218">
        <f t="shared" si="3"/>
        <v>155520.82500000001</v>
      </c>
      <c r="L104" s="207"/>
      <c r="N104" s="230">
        <f t="shared" si="4"/>
        <v>0</v>
      </c>
    </row>
    <row r="105" spans="1:14" s="221" customFormat="1" ht="16.5" customHeight="1" x14ac:dyDescent="0.2">
      <c r="A105" s="222" t="s">
        <v>1232</v>
      </c>
      <c r="B105" s="223" t="s">
        <v>1306</v>
      </c>
      <c r="C105" s="224" t="s">
        <v>1307</v>
      </c>
      <c r="D105" s="230" t="s">
        <v>144</v>
      </c>
      <c r="E105" s="226">
        <v>46661</v>
      </c>
      <c r="F105" s="227">
        <v>48121</v>
      </c>
      <c r="G105" s="228">
        <v>485035.24</v>
      </c>
      <c r="H105" s="229">
        <f t="shared" si="5"/>
        <v>485035.24</v>
      </c>
      <c r="I105" s="228"/>
      <c r="J105" s="229"/>
      <c r="K105" s="218">
        <f t="shared" si="3"/>
        <v>48503.524000000005</v>
      </c>
      <c r="L105" s="207"/>
      <c r="N105" s="230">
        <f t="shared" si="4"/>
        <v>0</v>
      </c>
    </row>
    <row r="106" spans="1:14" s="221" customFormat="1" ht="16.5" customHeight="1" x14ac:dyDescent="0.2">
      <c r="A106" s="222" t="s">
        <v>1232</v>
      </c>
      <c r="B106" s="223" t="s">
        <v>1308</v>
      </c>
      <c r="C106" s="224" t="s">
        <v>1309</v>
      </c>
      <c r="D106" s="230" t="s">
        <v>144</v>
      </c>
      <c r="E106" s="226">
        <v>46661</v>
      </c>
      <c r="F106" s="227">
        <v>48121</v>
      </c>
      <c r="G106" s="228">
        <v>574898.28</v>
      </c>
      <c r="H106" s="229">
        <f t="shared" si="5"/>
        <v>574898.28</v>
      </c>
      <c r="I106" s="228"/>
      <c r="J106" s="229"/>
      <c r="K106" s="218">
        <f t="shared" si="3"/>
        <v>57489.828000000009</v>
      </c>
      <c r="L106" s="207"/>
      <c r="N106" s="230">
        <f t="shared" si="4"/>
        <v>0</v>
      </c>
    </row>
    <row r="107" spans="1:14" s="221" customFormat="1" ht="16.5" customHeight="1" x14ac:dyDescent="0.2">
      <c r="A107" s="222"/>
      <c r="B107" s="223"/>
      <c r="C107" s="224"/>
      <c r="D107" s="230"/>
      <c r="E107" s="226"/>
      <c r="F107" s="227"/>
      <c r="G107" s="228">
        <v>0</v>
      </c>
      <c r="H107" s="229">
        <f t="shared" si="5"/>
        <v>0</v>
      </c>
      <c r="I107" s="228"/>
      <c r="J107" s="229"/>
      <c r="K107" s="218">
        <f t="shared" si="3"/>
        <v>0</v>
      </c>
      <c r="L107" s="207"/>
      <c r="N107" s="230">
        <f t="shared" si="4"/>
        <v>0</v>
      </c>
    </row>
    <row r="108" spans="1:14" s="221" customFormat="1" ht="16.5" customHeight="1" x14ac:dyDescent="0.2">
      <c r="A108" s="222" t="s">
        <v>1232</v>
      </c>
      <c r="B108" s="223" t="s">
        <v>1310</v>
      </c>
      <c r="C108" s="224" t="s">
        <v>1311</v>
      </c>
      <c r="D108" s="230" t="s">
        <v>144</v>
      </c>
      <c r="E108" s="226">
        <v>46661</v>
      </c>
      <c r="F108" s="227">
        <v>48121</v>
      </c>
      <c r="G108" s="228">
        <v>390022.9</v>
      </c>
      <c r="H108" s="229">
        <f t="shared" si="5"/>
        <v>390022.9</v>
      </c>
      <c r="I108" s="228"/>
      <c r="J108" s="229"/>
      <c r="K108" s="218">
        <f t="shared" si="3"/>
        <v>39002.29</v>
      </c>
      <c r="L108" s="207"/>
      <c r="N108" s="230">
        <f t="shared" si="4"/>
        <v>0</v>
      </c>
    </row>
    <row r="109" spans="1:14" s="221" customFormat="1" ht="16.5" customHeight="1" x14ac:dyDescent="0.2">
      <c r="A109" s="222" t="s">
        <v>1232</v>
      </c>
      <c r="B109" s="223" t="s">
        <v>1312</v>
      </c>
      <c r="C109" s="224" t="s">
        <v>1313</v>
      </c>
      <c r="D109" s="230" t="s">
        <v>144</v>
      </c>
      <c r="E109" s="226">
        <v>46661</v>
      </c>
      <c r="F109" s="227">
        <v>48121</v>
      </c>
      <c r="G109" s="228">
        <v>347497.8</v>
      </c>
      <c r="H109" s="229">
        <f t="shared" si="5"/>
        <v>347497.8</v>
      </c>
      <c r="I109" s="228"/>
      <c r="J109" s="229"/>
      <c r="K109" s="218">
        <f t="shared" si="3"/>
        <v>34749.78</v>
      </c>
      <c r="L109" s="207"/>
      <c r="N109" s="230">
        <f t="shared" si="4"/>
        <v>0</v>
      </c>
    </row>
    <row r="110" spans="1:14" s="221" customFormat="1" ht="16.5" customHeight="1" x14ac:dyDescent="0.2">
      <c r="A110" s="222"/>
      <c r="B110" s="223"/>
      <c r="C110" s="224"/>
      <c r="D110" s="230"/>
      <c r="E110" s="226"/>
      <c r="F110" s="227"/>
      <c r="G110" s="228">
        <v>0</v>
      </c>
      <c r="H110" s="229">
        <f t="shared" si="5"/>
        <v>0</v>
      </c>
      <c r="I110" s="228"/>
      <c r="J110" s="229"/>
      <c r="K110" s="218">
        <f t="shared" si="3"/>
        <v>0</v>
      </c>
      <c r="L110" s="207"/>
      <c r="N110" s="230">
        <f t="shared" si="4"/>
        <v>0</v>
      </c>
    </row>
    <row r="111" spans="1:14" s="221" customFormat="1" ht="16.5" customHeight="1" x14ac:dyDescent="0.2">
      <c r="A111" s="222" t="s">
        <v>1232</v>
      </c>
      <c r="B111" s="223" t="s">
        <v>1314</v>
      </c>
      <c r="C111" s="224" t="s">
        <v>1315</v>
      </c>
      <c r="D111" s="230" t="s">
        <v>144</v>
      </c>
      <c r="E111" s="226">
        <v>46661</v>
      </c>
      <c r="F111" s="227">
        <v>48121</v>
      </c>
      <c r="G111" s="228">
        <v>1555208.25</v>
      </c>
      <c r="H111" s="229">
        <f t="shared" si="5"/>
        <v>1555208.25</v>
      </c>
      <c r="I111" s="228"/>
      <c r="J111" s="229"/>
      <c r="K111" s="218">
        <f t="shared" si="3"/>
        <v>155520.82500000001</v>
      </c>
      <c r="L111" s="207"/>
      <c r="N111" s="230">
        <f t="shared" si="4"/>
        <v>0</v>
      </c>
    </row>
    <row r="112" spans="1:14" s="221" customFormat="1" ht="16.5" customHeight="1" x14ac:dyDescent="0.2">
      <c r="A112" s="222" t="s">
        <v>1232</v>
      </c>
      <c r="B112" s="223" t="s">
        <v>1316</v>
      </c>
      <c r="C112" s="224" t="s">
        <v>1317</v>
      </c>
      <c r="D112" s="230" t="s">
        <v>144</v>
      </c>
      <c r="E112" s="226">
        <v>46661</v>
      </c>
      <c r="F112" s="227">
        <v>48121</v>
      </c>
      <c r="G112" s="228">
        <v>493523.05</v>
      </c>
      <c r="H112" s="229">
        <f t="shared" si="5"/>
        <v>493523.05</v>
      </c>
      <c r="I112" s="228"/>
      <c r="J112" s="229"/>
      <c r="K112" s="218">
        <f t="shared" si="3"/>
        <v>49352.305</v>
      </c>
      <c r="L112" s="207"/>
      <c r="N112" s="230">
        <f t="shared" si="4"/>
        <v>0</v>
      </c>
    </row>
    <row r="113" spans="1:14" s="221" customFormat="1" ht="16.5" customHeight="1" x14ac:dyDescent="0.2">
      <c r="A113" s="222" t="s">
        <v>1232</v>
      </c>
      <c r="B113" s="223" t="s">
        <v>1318</v>
      </c>
      <c r="C113" s="224" t="s">
        <v>1319</v>
      </c>
      <c r="D113" s="230" t="s">
        <v>144</v>
      </c>
      <c r="E113" s="226">
        <v>46661</v>
      </c>
      <c r="F113" s="227">
        <v>48121</v>
      </c>
      <c r="G113" s="228">
        <v>825055.6</v>
      </c>
      <c r="H113" s="229">
        <f t="shared" si="5"/>
        <v>825055.6</v>
      </c>
      <c r="I113" s="228"/>
      <c r="J113" s="229"/>
      <c r="K113" s="218">
        <f t="shared" si="3"/>
        <v>82505.56</v>
      </c>
      <c r="L113" s="207"/>
      <c r="N113" s="230">
        <f t="shared" si="4"/>
        <v>0</v>
      </c>
    </row>
    <row r="114" spans="1:14" s="221" customFormat="1" ht="16.5" customHeight="1" x14ac:dyDescent="0.2">
      <c r="A114" s="222"/>
      <c r="B114" s="223"/>
      <c r="C114" s="224"/>
      <c r="D114" s="230"/>
      <c r="E114" s="226"/>
      <c r="F114" s="227"/>
      <c r="G114" s="228">
        <v>0</v>
      </c>
      <c r="H114" s="229">
        <f t="shared" si="5"/>
        <v>0</v>
      </c>
      <c r="I114" s="228"/>
      <c r="J114" s="229"/>
      <c r="K114" s="218">
        <f t="shared" si="3"/>
        <v>0</v>
      </c>
      <c r="L114" s="207"/>
      <c r="N114" s="230">
        <f t="shared" si="4"/>
        <v>0</v>
      </c>
    </row>
    <row r="115" spans="1:14" s="221" customFormat="1" ht="16.5" customHeight="1" x14ac:dyDescent="0.2">
      <c r="A115" s="222" t="s">
        <v>1232</v>
      </c>
      <c r="B115" s="223" t="s">
        <v>1320</v>
      </c>
      <c r="C115" s="224" t="s">
        <v>1321</v>
      </c>
      <c r="D115" s="230" t="s">
        <v>144</v>
      </c>
      <c r="E115" s="226">
        <v>46661</v>
      </c>
      <c r="F115" s="227">
        <v>48121</v>
      </c>
      <c r="G115" s="228">
        <v>2332812.38</v>
      </c>
      <c r="H115" s="229">
        <f t="shared" si="5"/>
        <v>2332812.38</v>
      </c>
      <c r="I115" s="228"/>
      <c r="J115" s="229"/>
      <c r="K115" s="218">
        <f t="shared" si="3"/>
        <v>233281.23800000001</v>
      </c>
      <c r="L115" s="207"/>
      <c r="N115" s="230">
        <f t="shared" si="4"/>
        <v>0</v>
      </c>
    </row>
    <row r="116" spans="1:14" s="221" customFormat="1" ht="16.5" customHeight="1" x14ac:dyDescent="0.2">
      <c r="A116" s="222" t="s">
        <v>1232</v>
      </c>
      <c r="B116" s="223" t="s">
        <v>1322</v>
      </c>
      <c r="C116" s="224" t="s">
        <v>1323</v>
      </c>
      <c r="D116" s="230" t="s">
        <v>144</v>
      </c>
      <c r="E116" s="226">
        <v>46661</v>
      </c>
      <c r="F116" s="227">
        <v>48121</v>
      </c>
      <c r="G116" s="228">
        <v>817534.62</v>
      </c>
      <c r="H116" s="229">
        <f t="shared" si="5"/>
        <v>817534.62</v>
      </c>
      <c r="I116" s="228"/>
      <c r="J116" s="229"/>
      <c r="K116" s="218">
        <f t="shared" si="3"/>
        <v>81753.462</v>
      </c>
      <c r="L116" s="207"/>
      <c r="N116" s="230">
        <f t="shared" si="4"/>
        <v>0</v>
      </c>
    </row>
    <row r="117" spans="1:14" s="221" customFormat="1" ht="16.5" customHeight="1" x14ac:dyDescent="0.2">
      <c r="A117" s="222" t="s">
        <v>1232</v>
      </c>
      <c r="B117" s="223" t="s">
        <v>1324</v>
      </c>
      <c r="C117" s="224" t="s">
        <v>1325</v>
      </c>
      <c r="D117" s="230" t="s">
        <v>144</v>
      </c>
      <c r="E117" s="226">
        <v>46661</v>
      </c>
      <c r="F117" s="227">
        <v>48121</v>
      </c>
      <c r="G117" s="228">
        <v>990826.29</v>
      </c>
      <c r="H117" s="229">
        <f t="shared" si="5"/>
        <v>990826.29</v>
      </c>
      <c r="I117" s="228"/>
      <c r="J117" s="229"/>
      <c r="K117" s="218">
        <f t="shared" si="3"/>
        <v>99082.629000000015</v>
      </c>
      <c r="L117" s="207"/>
      <c r="N117" s="230">
        <f t="shared" si="4"/>
        <v>0</v>
      </c>
    </row>
    <row r="118" spans="1:14" s="221" customFormat="1" ht="16.5" customHeight="1" x14ac:dyDescent="0.2">
      <c r="A118" s="222"/>
      <c r="B118" s="223"/>
      <c r="C118" s="224"/>
      <c r="D118" s="230"/>
      <c r="E118" s="226"/>
      <c r="F118" s="227"/>
      <c r="G118" s="228">
        <v>0</v>
      </c>
      <c r="H118" s="229">
        <f t="shared" si="5"/>
        <v>0</v>
      </c>
      <c r="I118" s="228"/>
      <c r="J118" s="229"/>
      <c r="K118" s="218">
        <f t="shared" si="3"/>
        <v>0</v>
      </c>
      <c r="L118" s="207"/>
      <c r="N118" s="230">
        <f t="shared" si="4"/>
        <v>0</v>
      </c>
    </row>
    <row r="119" spans="1:14" s="221" customFormat="1" ht="16.5" customHeight="1" x14ac:dyDescent="0.2">
      <c r="A119" s="222"/>
      <c r="B119" s="223"/>
      <c r="C119" s="224" t="s">
        <v>1326</v>
      </c>
      <c r="D119" s="230"/>
      <c r="E119" s="226"/>
      <c r="F119" s="227"/>
      <c r="G119" s="228">
        <v>0</v>
      </c>
      <c r="H119" s="229">
        <f t="shared" si="5"/>
        <v>0</v>
      </c>
      <c r="I119" s="228"/>
      <c r="J119" s="229"/>
      <c r="K119" s="218">
        <f t="shared" si="3"/>
        <v>0</v>
      </c>
      <c r="L119" s="207"/>
      <c r="N119" s="230">
        <f t="shared" si="4"/>
        <v>0</v>
      </c>
    </row>
    <row r="120" spans="1:14" s="221" customFormat="1" ht="16.5" customHeight="1" x14ac:dyDescent="0.2">
      <c r="A120" s="222" t="s">
        <v>1232</v>
      </c>
      <c r="B120" s="223" t="s">
        <v>1327</v>
      </c>
      <c r="C120" s="224" t="s">
        <v>1328</v>
      </c>
      <c r="D120" s="230" t="s">
        <v>144</v>
      </c>
      <c r="E120" s="226">
        <v>47392</v>
      </c>
      <c r="F120" s="227">
        <v>48121</v>
      </c>
      <c r="G120" s="228">
        <v>654224.27</v>
      </c>
      <c r="H120" s="229">
        <f t="shared" si="5"/>
        <v>654224.27</v>
      </c>
      <c r="I120" s="228"/>
      <c r="J120" s="229"/>
      <c r="K120" s="218">
        <f t="shared" si="3"/>
        <v>65422.427000000003</v>
      </c>
      <c r="L120" s="207"/>
      <c r="N120" s="230">
        <f t="shared" si="4"/>
        <v>0</v>
      </c>
    </row>
    <row r="121" spans="1:14" s="221" customFormat="1" ht="16.5" customHeight="1" x14ac:dyDescent="0.2">
      <c r="A121" s="222"/>
      <c r="B121" s="223"/>
      <c r="C121" s="224"/>
      <c r="D121" s="230"/>
      <c r="E121" s="226"/>
      <c r="F121" s="227"/>
      <c r="G121" s="228">
        <v>0</v>
      </c>
      <c r="H121" s="229">
        <f t="shared" si="5"/>
        <v>0</v>
      </c>
      <c r="I121" s="228"/>
      <c r="J121" s="229"/>
      <c r="K121" s="218">
        <f t="shared" si="3"/>
        <v>0</v>
      </c>
      <c r="L121" s="207"/>
      <c r="N121" s="230">
        <f t="shared" si="4"/>
        <v>0</v>
      </c>
    </row>
    <row r="122" spans="1:14" s="221" customFormat="1" ht="16.5" customHeight="1" x14ac:dyDescent="0.2">
      <c r="A122" s="222" t="s">
        <v>1232</v>
      </c>
      <c r="B122" s="223" t="s">
        <v>1329</v>
      </c>
      <c r="C122" s="224" t="s">
        <v>1330</v>
      </c>
      <c r="D122" s="230" t="s">
        <v>144</v>
      </c>
      <c r="E122" s="226">
        <v>47392</v>
      </c>
      <c r="F122" s="227">
        <v>48121</v>
      </c>
      <c r="G122" s="228">
        <v>1268013.1299999999</v>
      </c>
      <c r="H122" s="229">
        <f t="shared" si="5"/>
        <v>1268013.1299999999</v>
      </c>
      <c r="I122" s="228"/>
      <c r="J122" s="229"/>
      <c r="K122" s="218">
        <f t="shared" si="3"/>
        <v>126801.31299999999</v>
      </c>
      <c r="L122" s="207"/>
      <c r="N122" s="230">
        <f t="shared" si="4"/>
        <v>0</v>
      </c>
    </row>
    <row r="123" spans="1:14" s="221" customFormat="1" ht="16.5" customHeight="1" x14ac:dyDescent="0.2">
      <c r="A123" s="222" t="s">
        <v>1232</v>
      </c>
      <c r="B123" s="223" t="s">
        <v>1331</v>
      </c>
      <c r="C123" s="224" t="s">
        <v>1332</v>
      </c>
      <c r="D123" s="230" t="s">
        <v>144</v>
      </c>
      <c r="E123" s="226">
        <v>47392</v>
      </c>
      <c r="F123" s="227">
        <v>48121</v>
      </c>
      <c r="G123" s="228">
        <v>5635966.8700000001</v>
      </c>
      <c r="H123" s="229">
        <f t="shared" si="5"/>
        <v>5635966.8700000001</v>
      </c>
      <c r="I123" s="228"/>
      <c r="J123" s="229"/>
      <c r="K123" s="218">
        <f t="shared" si="3"/>
        <v>563596.68700000003</v>
      </c>
      <c r="L123" s="207"/>
      <c r="N123" s="230">
        <f t="shared" si="4"/>
        <v>0</v>
      </c>
    </row>
    <row r="124" spans="1:14" s="221" customFormat="1" ht="16.5" customHeight="1" x14ac:dyDescent="0.2">
      <c r="A124" s="222" t="s">
        <v>1232</v>
      </c>
      <c r="B124" s="223" t="s">
        <v>1333</v>
      </c>
      <c r="C124" s="224" t="s">
        <v>1334</v>
      </c>
      <c r="D124" s="230" t="s">
        <v>144</v>
      </c>
      <c r="E124" s="226">
        <v>47392</v>
      </c>
      <c r="F124" s="227">
        <v>48121</v>
      </c>
      <c r="G124" s="228">
        <v>2392568.4900000002</v>
      </c>
      <c r="H124" s="229">
        <f t="shared" si="5"/>
        <v>2392568.4900000002</v>
      </c>
      <c r="I124" s="228"/>
      <c r="J124" s="229"/>
      <c r="K124" s="218">
        <f t="shared" si="3"/>
        <v>239256.84900000005</v>
      </c>
      <c r="L124" s="207"/>
      <c r="N124" s="230">
        <f t="shared" si="4"/>
        <v>0</v>
      </c>
    </row>
    <row r="125" spans="1:14" s="221" customFormat="1" ht="16.5" customHeight="1" x14ac:dyDescent="0.2">
      <c r="A125" s="222"/>
      <c r="B125" s="223"/>
      <c r="C125" s="224"/>
      <c r="D125" s="230"/>
      <c r="E125" s="226"/>
      <c r="F125" s="227"/>
      <c r="G125" s="228">
        <v>0</v>
      </c>
      <c r="H125" s="229">
        <f t="shared" si="5"/>
        <v>0</v>
      </c>
      <c r="I125" s="228"/>
      <c r="J125" s="229"/>
      <c r="K125" s="218">
        <f t="shared" si="3"/>
        <v>0</v>
      </c>
      <c r="L125" s="207"/>
      <c r="N125" s="230">
        <f t="shared" si="4"/>
        <v>0</v>
      </c>
    </row>
    <row r="126" spans="1:14" s="221" customFormat="1" ht="16.5" customHeight="1" x14ac:dyDescent="0.2">
      <c r="A126" s="222" t="s">
        <v>1232</v>
      </c>
      <c r="B126" s="223" t="s">
        <v>1335</v>
      </c>
      <c r="C126" s="224" t="s">
        <v>1336</v>
      </c>
      <c r="D126" s="230" t="s">
        <v>144</v>
      </c>
      <c r="E126" s="226">
        <v>46661</v>
      </c>
      <c r="F126" s="227">
        <v>48121</v>
      </c>
      <c r="G126" s="228">
        <v>129600.69</v>
      </c>
      <c r="H126" s="229">
        <f t="shared" si="5"/>
        <v>129600.69</v>
      </c>
      <c r="I126" s="228"/>
      <c r="J126" s="229"/>
      <c r="K126" s="218">
        <f t="shared" si="3"/>
        <v>12960.069000000001</v>
      </c>
      <c r="L126" s="207"/>
      <c r="N126" s="230">
        <f t="shared" si="4"/>
        <v>0</v>
      </c>
    </row>
    <row r="127" spans="1:14" s="221" customFormat="1" ht="16.5" customHeight="1" x14ac:dyDescent="0.2">
      <c r="A127" s="222"/>
      <c r="B127" s="223"/>
      <c r="C127" s="224"/>
      <c r="D127" s="230"/>
      <c r="E127" s="226"/>
      <c r="F127" s="227"/>
      <c r="G127" s="228">
        <v>0</v>
      </c>
      <c r="H127" s="229">
        <f t="shared" si="5"/>
        <v>0</v>
      </c>
      <c r="I127" s="228"/>
      <c r="J127" s="229"/>
      <c r="K127" s="218">
        <f t="shared" si="3"/>
        <v>0</v>
      </c>
      <c r="L127" s="207"/>
      <c r="N127" s="230">
        <f t="shared" si="4"/>
        <v>0</v>
      </c>
    </row>
    <row r="128" spans="1:14" s="221" customFormat="1" ht="16.5" customHeight="1" x14ac:dyDescent="0.2">
      <c r="A128" s="222" t="s">
        <v>1232</v>
      </c>
      <c r="B128" s="223" t="s">
        <v>1337</v>
      </c>
      <c r="C128" s="224" t="s">
        <v>1338</v>
      </c>
      <c r="D128" s="230" t="s">
        <v>144</v>
      </c>
      <c r="E128" s="226">
        <v>47392</v>
      </c>
      <c r="F128" s="227">
        <v>48121</v>
      </c>
      <c r="G128" s="228">
        <v>1514772.84</v>
      </c>
      <c r="H128" s="229">
        <f t="shared" si="5"/>
        <v>1514772.84</v>
      </c>
      <c r="I128" s="228"/>
      <c r="J128" s="229"/>
      <c r="K128" s="218">
        <f t="shared" si="3"/>
        <v>151477.28400000001</v>
      </c>
      <c r="L128" s="207"/>
      <c r="N128" s="230">
        <f t="shared" si="4"/>
        <v>0</v>
      </c>
    </row>
    <row r="129" spans="1:14" s="221" customFormat="1" ht="16.5" customHeight="1" x14ac:dyDescent="0.2">
      <c r="A129" s="222" t="s">
        <v>1232</v>
      </c>
      <c r="B129" s="223" t="s">
        <v>1339</v>
      </c>
      <c r="C129" s="224" t="s">
        <v>1340</v>
      </c>
      <c r="D129" s="230" t="s">
        <v>144</v>
      </c>
      <c r="E129" s="226">
        <v>47392</v>
      </c>
      <c r="F129" s="227">
        <v>48121</v>
      </c>
      <c r="G129" s="228">
        <v>4931337.26</v>
      </c>
      <c r="H129" s="229">
        <f t="shared" si="5"/>
        <v>4931337.26</v>
      </c>
      <c r="I129" s="228"/>
      <c r="J129" s="229"/>
      <c r="K129" s="218">
        <f t="shared" si="3"/>
        <v>493133.72600000002</v>
      </c>
      <c r="L129" s="207"/>
      <c r="N129" s="230">
        <f t="shared" si="4"/>
        <v>0</v>
      </c>
    </row>
    <row r="130" spans="1:14" s="221" customFormat="1" ht="16.5" customHeight="1" x14ac:dyDescent="0.2">
      <c r="A130" s="222" t="s">
        <v>1232</v>
      </c>
      <c r="B130" s="223" t="s">
        <v>1341</v>
      </c>
      <c r="C130" s="224" t="s">
        <v>1342</v>
      </c>
      <c r="D130" s="230" t="s">
        <v>144</v>
      </c>
      <c r="E130" s="226">
        <v>47392</v>
      </c>
      <c r="F130" s="227">
        <v>48121</v>
      </c>
      <c r="G130" s="228">
        <v>2115576.4700000002</v>
      </c>
      <c r="H130" s="229">
        <f t="shared" si="5"/>
        <v>2115576.4700000002</v>
      </c>
      <c r="I130" s="228"/>
      <c r="J130" s="229"/>
      <c r="K130" s="218">
        <f t="shared" si="3"/>
        <v>211557.64700000003</v>
      </c>
      <c r="L130" s="207"/>
      <c r="N130" s="230">
        <f t="shared" si="4"/>
        <v>0</v>
      </c>
    </row>
    <row r="131" spans="1:14" s="221" customFormat="1" ht="16.5" customHeight="1" x14ac:dyDescent="0.2">
      <c r="A131" s="222"/>
      <c r="B131" s="223"/>
      <c r="C131" s="224"/>
      <c r="D131" s="230"/>
      <c r="E131" s="226"/>
      <c r="F131" s="227"/>
      <c r="G131" s="228">
        <v>0</v>
      </c>
      <c r="H131" s="229">
        <f t="shared" si="5"/>
        <v>0</v>
      </c>
      <c r="I131" s="228"/>
      <c r="J131" s="229"/>
      <c r="K131" s="218">
        <f t="shared" si="3"/>
        <v>0</v>
      </c>
      <c r="L131" s="207"/>
      <c r="N131" s="230">
        <f t="shared" si="4"/>
        <v>0</v>
      </c>
    </row>
    <row r="132" spans="1:14" s="221" customFormat="1" ht="16.5" customHeight="1" x14ac:dyDescent="0.2">
      <c r="A132" s="222" t="s">
        <v>1232</v>
      </c>
      <c r="B132" s="223" t="s">
        <v>1343</v>
      </c>
      <c r="C132" s="224" t="s">
        <v>1344</v>
      </c>
      <c r="D132" s="230" t="s">
        <v>144</v>
      </c>
      <c r="E132" s="226">
        <v>46661</v>
      </c>
      <c r="F132" s="227">
        <v>48121</v>
      </c>
      <c r="G132" s="228">
        <v>129600.69</v>
      </c>
      <c r="H132" s="229">
        <f t="shared" si="5"/>
        <v>129600.69</v>
      </c>
      <c r="I132" s="228"/>
      <c r="J132" s="229"/>
      <c r="K132" s="218">
        <f t="shared" si="3"/>
        <v>12960.069000000001</v>
      </c>
      <c r="L132" s="207"/>
      <c r="N132" s="230">
        <f t="shared" si="4"/>
        <v>0</v>
      </c>
    </row>
    <row r="133" spans="1:14" s="221" customFormat="1" ht="16.5" customHeight="1" x14ac:dyDescent="0.2">
      <c r="A133" s="222"/>
      <c r="B133" s="223"/>
      <c r="C133" s="224"/>
      <c r="D133" s="230"/>
      <c r="E133" s="226"/>
      <c r="F133" s="227"/>
      <c r="G133" s="228">
        <v>0</v>
      </c>
      <c r="H133" s="229">
        <f t="shared" si="5"/>
        <v>0</v>
      </c>
      <c r="I133" s="228"/>
      <c r="J133" s="229"/>
      <c r="K133" s="218">
        <f t="shared" si="3"/>
        <v>0</v>
      </c>
      <c r="L133" s="207"/>
      <c r="N133" s="230">
        <f t="shared" si="4"/>
        <v>0</v>
      </c>
    </row>
    <row r="134" spans="1:14" s="221" customFormat="1" ht="16.5" customHeight="1" x14ac:dyDescent="0.2">
      <c r="A134" s="222" t="s">
        <v>1232</v>
      </c>
      <c r="B134" s="223" t="s">
        <v>1345</v>
      </c>
      <c r="C134" s="224" t="s">
        <v>1346</v>
      </c>
      <c r="D134" s="230" t="s">
        <v>144</v>
      </c>
      <c r="E134" s="226">
        <v>45931</v>
      </c>
      <c r="F134" s="227">
        <v>48121</v>
      </c>
      <c r="G134" s="228">
        <v>1268013.1299999999</v>
      </c>
      <c r="H134" s="229">
        <f t="shared" si="5"/>
        <v>1268013.1299999999</v>
      </c>
      <c r="I134" s="228"/>
      <c r="J134" s="229"/>
      <c r="K134" s="218">
        <f t="shared" si="3"/>
        <v>126801.31299999999</v>
      </c>
      <c r="L134" s="207"/>
      <c r="N134" s="230">
        <f t="shared" si="4"/>
        <v>0</v>
      </c>
    </row>
    <row r="135" spans="1:14" s="221" customFormat="1" ht="16.5" customHeight="1" x14ac:dyDescent="0.2">
      <c r="A135" s="222" t="s">
        <v>1232</v>
      </c>
      <c r="B135" s="223" t="s">
        <v>1347</v>
      </c>
      <c r="C135" s="224" t="s">
        <v>1348</v>
      </c>
      <c r="D135" s="230" t="s">
        <v>144</v>
      </c>
      <c r="E135" s="226">
        <v>45931</v>
      </c>
      <c r="F135" s="227">
        <v>48121</v>
      </c>
      <c r="G135" s="228">
        <v>5898723.4500000002</v>
      </c>
      <c r="H135" s="229">
        <f t="shared" si="5"/>
        <v>5898723.4500000002</v>
      </c>
      <c r="I135" s="228"/>
      <c r="J135" s="229"/>
      <c r="K135" s="218">
        <f t="shared" si="3"/>
        <v>589872.34500000009</v>
      </c>
      <c r="L135" s="207"/>
      <c r="N135" s="230">
        <f t="shared" si="4"/>
        <v>0</v>
      </c>
    </row>
    <row r="136" spans="1:14" s="221" customFormat="1" ht="16.5" customHeight="1" x14ac:dyDescent="0.2">
      <c r="A136" s="222" t="s">
        <v>1232</v>
      </c>
      <c r="B136" s="223" t="s">
        <v>1349</v>
      </c>
      <c r="C136" s="224" t="s">
        <v>1350</v>
      </c>
      <c r="D136" s="230" t="s">
        <v>144</v>
      </c>
      <c r="E136" s="226">
        <v>45931</v>
      </c>
      <c r="F136" s="227">
        <v>48121</v>
      </c>
      <c r="G136" s="228">
        <v>1870879.24</v>
      </c>
      <c r="H136" s="229">
        <f t="shared" si="5"/>
        <v>1870879.24</v>
      </c>
      <c r="I136" s="228"/>
      <c r="J136" s="229"/>
      <c r="K136" s="218">
        <f t="shared" si="3"/>
        <v>187087.924</v>
      </c>
      <c r="L136" s="207"/>
      <c r="N136" s="230">
        <f t="shared" si="4"/>
        <v>0</v>
      </c>
    </row>
    <row r="137" spans="1:14" s="221" customFormat="1" ht="16.5" customHeight="1" x14ac:dyDescent="0.2">
      <c r="A137" s="222"/>
      <c r="B137" s="223"/>
      <c r="C137" s="224"/>
      <c r="D137" s="230"/>
      <c r="E137" s="226"/>
      <c r="F137" s="227"/>
      <c r="G137" s="228">
        <v>0</v>
      </c>
      <c r="H137" s="229">
        <f t="shared" si="5"/>
        <v>0</v>
      </c>
      <c r="I137" s="228"/>
      <c r="J137" s="229"/>
      <c r="K137" s="218">
        <f t="shared" si="3"/>
        <v>0</v>
      </c>
      <c r="L137" s="207"/>
      <c r="N137" s="230">
        <f t="shared" si="4"/>
        <v>0</v>
      </c>
    </row>
    <row r="138" spans="1:14" s="221" customFormat="1" ht="16.5" customHeight="1" x14ac:dyDescent="0.2">
      <c r="A138" s="222" t="s">
        <v>1232</v>
      </c>
      <c r="B138" s="223" t="s">
        <v>1351</v>
      </c>
      <c r="C138" s="224" t="s">
        <v>1352</v>
      </c>
      <c r="D138" s="230" t="s">
        <v>144</v>
      </c>
      <c r="E138" s="226">
        <v>46661</v>
      </c>
      <c r="F138" s="227">
        <v>48121</v>
      </c>
      <c r="G138" s="228">
        <v>129600.69</v>
      </c>
      <c r="H138" s="229">
        <f t="shared" si="5"/>
        <v>129600.69</v>
      </c>
      <c r="I138" s="228"/>
      <c r="J138" s="229"/>
      <c r="K138" s="218">
        <f t="shared" si="3"/>
        <v>12960.069000000001</v>
      </c>
      <c r="L138" s="207"/>
      <c r="N138" s="230">
        <f t="shared" si="4"/>
        <v>0</v>
      </c>
    </row>
    <row r="139" spans="1:14" s="221" customFormat="1" ht="16.5" customHeight="1" x14ac:dyDescent="0.2">
      <c r="A139" s="222"/>
      <c r="B139" s="223"/>
      <c r="C139" s="224"/>
      <c r="D139" s="230"/>
      <c r="E139" s="226"/>
      <c r="F139" s="227"/>
      <c r="G139" s="228">
        <v>0</v>
      </c>
      <c r="H139" s="229">
        <f t="shared" si="5"/>
        <v>0</v>
      </c>
      <c r="I139" s="228"/>
      <c r="J139" s="229"/>
      <c r="K139" s="218">
        <f t="shared" si="3"/>
        <v>0</v>
      </c>
      <c r="L139" s="207"/>
      <c r="N139" s="230">
        <f t="shared" si="4"/>
        <v>0</v>
      </c>
    </row>
    <row r="140" spans="1:14" s="221" customFormat="1" ht="16.5" customHeight="1" x14ac:dyDescent="0.2">
      <c r="A140" s="222" t="s">
        <v>1232</v>
      </c>
      <c r="B140" s="223" t="s">
        <v>1353</v>
      </c>
      <c r="C140" s="224" t="s">
        <v>1354</v>
      </c>
      <c r="D140" s="230" t="s">
        <v>144</v>
      </c>
      <c r="E140" s="226">
        <v>46661</v>
      </c>
      <c r="F140" s="227">
        <v>48121</v>
      </c>
      <c r="G140" s="228">
        <v>1635042.27</v>
      </c>
      <c r="H140" s="229">
        <f t="shared" si="5"/>
        <v>1635042.27</v>
      </c>
      <c r="I140" s="228"/>
      <c r="J140" s="229"/>
      <c r="K140" s="218">
        <f t="shared" si="3"/>
        <v>163504.22700000001</v>
      </c>
      <c r="L140" s="207"/>
      <c r="N140" s="230">
        <f t="shared" si="4"/>
        <v>0</v>
      </c>
    </row>
    <row r="141" spans="1:14" s="221" customFormat="1" ht="16.5" customHeight="1" x14ac:dyDescent="0.2">
      <c r="A141" s="222" t="s">
        <v>1232</v>
      </c>
      <c r="B141" s="223" t="s">
        <v>1355</v>
      </c>
      <c r="C141" s="224" t="s">
        <v>1356</v>
      </c>
      <c r="D141" s="230" t="s">
        <v>144</v>
      </c>
      <c r="E141" s="226">
        <v>46661</v>
      </c>
      <c r="F141" s="227">
        <v>48121</v>
      </c>
      <c r="G141" s="228">
        <v>9056340.5199999996</v>
      </c>
      <c r="H141" s="229">
        <f t="shared" si="5"/>
        <v>9056340.5199999996</v>
      </c>
      <c r="I141" s="228"/>
      <c r="J141" s="229"/>
      <c r="K141" s="218">
        <f t="shared" ref="K141:K204" si="6">$G141*$K$6</f>
        <v>905634.05200000003</v>
      </c>
      <c r="L141" s="207"/>
      <c r="N141" s="230">
        <f t="shared" si="4"/>
        <v>0</v>
      </c>
    </row>
    <row r="142" spans="1:14" s="221" customFormat="1" ht="16.5" customHeight="1" x14ac:dyDescent="0.2">
      <c r="A142" s="222" t="s">
        <v>1232</v>
      </c>
      <c r="B142" s="223" t="s">
        <v>1357</v>
      </c>
      <c r="C142" s="224" t="s">
        <v>1358</v>
      </c>
      <c r="D142" s="230" t="s">
        <v>144</v>
      </c>
      <c r="E142" s="226">
        <v>46661</v>
      </c>
      <c r="F142" s="227">
        <v>48121</v>
      </c>
      <c r="G142" s="228">
        <v>2523122.9</v>
      </c>
      <c r="H142" s="229">
        <f t="shared" si="5"/>
        <v>2523122.9</v>
      </c>
      <c r="I142" s="228"/>
      <c r="J142" s="229"/>
      <c r="K142" s="218">
        <f t="shared" si="6"/>
        <v>252312.29</v>
      </c>
      <c r="L142" s="207"/>
      <c r="N142" s="230">
        <f t="shared" ref="N142:N205" si="7">IF(D142="SŽDC",0,IF(D142="Ostatní",0,IF(D142="",0,1)))</f>
        <v>0</v>
      </c>
    </row>
    <row r="143" spans="1:14" s="221" customFormat="1" ht="16.5" customHeight="1" x14ac:dyDescent="0.2">
      <c r="A143" s="222"/>
      <c r="B143" s="223"/>
      <c r="C143" s="224"/>
      <c r="D143" s="230"/>
      <c r="E143" s="226"/>
      <c r="F143" s="227"/>
      <c r="G143" s="228">
        <v>0</v>
      </c>
      <c r="H143" s="229">
        <f t="shared" si="5"/>
        <v>0</v>
      </c>
      <c r="I143" s="228"/>
      <c r="J143" s="229"/>
      <c r="K143" s="218">
        <f t="shared" si="6"/>
        <v>0</v>
      </c>
      <c r="L143" s="207"/>
      <c r="N143" s="230">
        <f t="shared" si="7"/>
        <v>0</v>
      </c>
    </row>
    <row r="144" spans="1:14" s="221" customFormat="1" ht="16.5" customHeight="1" x14ac:dyDescent="0.2">
      <c r="A144" s="222" t="s">
        <v>1232</v>
      </c>
      <c r="B144" s="223" t="s">
        <v>1359</v>
      </c>
      <c r="C144" s="224" t="s">
        <v>1360</v>
      </c>
      <c r="D144" s="230" t="s">
        <v>144</v>
      </c>
      <c r="E144" s="226">
        <v>46661</v>
      </c>
      <c r="F144" s="227">
        <v>48121</v>
      </c>
      <c r="G144" s="228">
        <v>2284082.52</v>
      </c>
      <c r="H144" s="229">
        <f t="shared" si="5"/>
        <v>2284082.52</v>
      </c>
      <c r="I144" s="228"/>
      <c r="J144" s="229"/>
      <c r="K144" s="218">
        <f t="shared" si="6"/>
        <v>228408.25200000001</v>
      </c>
      <c r="L144" s="207"/>
      <c r="N144" s="230">
        <f t="shared" si="7"/>
        <v>0</v>
      </c>
    </row>
    <row r="145" spans="1:14" s="221" customFormat="1" ht="16.5" customHeight="1" x14ac:dyDescent="0.2">
      <c r="A145" s="222" t="s">
        <v>1232</v>
      </c>
      <c r="B145" s="223" t="s">
        <v>1361</v>
      </c>
      <c r="C145" s="224" t="s">
        <v>1362</v>
      </c>
      <c r="D145" s="230" t="s">
        <v>144</v>
      </c>
      <c r="E145" s="226">
        <v>46661</v>
      </c>
      <c r="F145" s="227">
        <v>48121</v>
      </c>
      <c r="G145" s="228">
        <v>9263489.0800000001</v>
      </c>
      <c r="H145" s="229">
        <f t="shared" ref="H145:H208" si="8">G145</f>
        <v>9263489.0800000001</v>
      </c>
      <c r="I145" s="228"/>
      <c r="J145" s="229"/>
      <c r="K145" s="218">
        <f t="shared" si="6"/>
        <v>926348.90800000005</v>
      </c>
      <c r="L145" s="207"/>
      <c r="N145" s="230">
        <f t="shared" si="7"/>
        <v>0</v>
      </c>
    </row>
    <row r="146" spans="1:14" s="221" customFormat="1" ht="16.5" customHeight="1" x14ac:dyDescent="0.2">
      <c r="A146" s="222" t="s">
        <v>1232</v>
      </c>
      <c r="B146" s="223" t="s">
        <v>1363</v>
      </c>
      <c r="C146" s="224" t="s">
        <v>1364</v>
      </c>
      <c r="D146" s="230" t="s">
        <v>144</v>
      </c>
      <c r="E146" s="226">
        <v>46661</v>
      </c>
      <c r="F146" s="227">
        <v>48121</v>
      </c>
      <c r="G146" s="228">
        <v>4747235.05</v>
      </c>
      <c r="H146" s="229">
        <f t="shared" si="8"/>
        <v>4747235.05</v>
      </c>
      <c r="I146" s="228"/>
      <c r="J146" s="229"/>
      <c r="K146" s="218">
        <f t="shared" si="6"/>
        <v>474723.505</v>
      </c>
      <c r="L146" s="207"/>
      <c r="N146" s="230">
        <f t="shared" si="7"/>
        <v>0</v>
      </c>
    </row>
    <row r="147" spans="1:14" s="221" customFormat="1" ht="16.5" customHeight="1" x14ac:dyDescent="0.2">
      <c r="A147" s="222"/>
      <c r="B147" s="223"/>
      <c r="C147" s="224"/>
      <c r="D147" s="230"/>
      <c r="E147" s="226"/>
      <c r="F147" s="227"/>
      <c r="G147" s="228">
        <v>0</v>
      </c>
      <c r="H147" s="229">
        <f t="shared" si="8"/>
        <v>0</v>
      </c>
      <c r="I147" s="228"/>
      <c r="J147" s="229"/>
      <c r="K147" s="218">
        <f t="shared" si="6"/>
        <v>0</v>
      </c>
      <c r="L147" s="207"/>
      <c r="N147" s="230">
        <f t="shared" si="7"/>
        <v>0</v>
      </c>
    </row>
    <row r="148" spans="1:14" s="221" customFormat="1" ht="16.5" customHeight="1" x14ac:dyDescent="0.2">
      <c r="A148" s="222"/>
      <c r="B148" s="223"/>
      <c r="C148" s="224" t="s">
        <v>1365</v>
      </c>
      <c r="D148" s="230"/>
      <c r="E148" s="226"/>
      <c r="F148" s="227"/>
      <c r="G148" s="228">
        <v>0</v>
      </c>
      <c r="H148" s="229">
        <f t="shared" si="8"/>
        <v>0</v>
      </c>
      <c r="I148" s="228"/>
      <c r="J148" s="229"/>
      <c r="K148" s="218">
        <f t="shared" si="6"/>
        <v>0</v>
      </c>
      <c r="L148" s="207"/>
      <c r="N148" s="230">
        <f t="shared" si="7"/>
        <v>0</v>
      </c>
    </row>
    <row r="149" spans="1:14" s="221" customFormat="1" ht="16.5" customHeight="1" x14ac:dyDescent="0.2">
      <c r="A149" s="222" t="s">
        <v>1232</v>
      </c>
      <c r="B149" s="223" t="s">
        <v>1366</v>
      </c>
      <c r="C149" s="224" t="s">
        <v>1367</v>
      </c>
      <c r="D149" s="230" t="s">
        <v>144</v>
      </c>
      <c r="E149" s="226">
        <v>46661</v>
      </c>
      <c r="F149" s="227">
        <v>48121</v>
      </c>
      <c r="G149" s="228">
        <v>4147222</v>
      </c>
      <c r="H149" s="229">
        <f t="shared" si="8"/>
        <v>4147222</v>
      </c>
      <c r="I149" s="228"/>
      <c r="J149" s="229"/>
      <c r="K149" s="218">
        <f t="shared" si="6"/>
        <v>414722.2</v>
      </c>
      <c r="L149" s="207"/>
      <c r="N149" s="230">
        <f t="shared" si="7"/>
        <v>0</v>
      </c>
    </row>
    <row r="150" spans="1:14" s="221" customFormat="1" ht="16.5" customHeight="1" x14ac:dyDescent="0.2">
      <c r="A150" s="222" t="s">
        <v>1232</v>
      </c>
      <c r="B150" s="223" t="s">
        <v>1368</v>
      </c>
      <c r="C150" s="224" t="s">
        <v>1369</v>
      </c>
      <c r="D150" s="230" t="s">
        <v>144</v>
      </c>
      <c r="E150" s="226">
        <v>46661</v>
      </c>
      <c r="F150" s="227">
        <v>48121</v>
      </c>
      <c r="G150" s="228">
        <v>3628819.25</v>
      </c>
      <c r="H150" s="229">
        <f t="shared" si="8"/>
        <v>3628819.25</v>
      </c>
      <c r="I150" s="228"/>
      <c r="J150" s="229"/>
      <c r="K150" s="218">
        <f t="shared" si="6"/>
        <v>362881.92500000005</v>
      </c>
      <c r="L150" s="207"/>
      <c r="N150" s="230">
        <f t="shared" si="7"/>
        <v>0</v>
      </c>
    </row>
    <row r="151" spans="1:14" s="221" customFormat="1" ht="16.5" customHeight="1" x14ac:dyDescent="0.2">
      <c r="A151" s="222" t="s">
        <v>1232</v>
      </c>
      <c r="B151" s="223" t="s">
        <v>1370</v>
      </c>
      <c r="C151" s="224" t="s">
        <v>1371</v>
      </c>
      <c r="D151" s="230" t="s">
        <v>144</v>
      </c>
      <c r="E151" s="226">
        <v>46661</v>
      </c>
      <c r="F151" s="227">
        <v>48121</v>
      </c>
      <c r="G151" s="228">
        <v>15552082.5</v>
      </c>
      <c r="H151" s="229">
        <f t="shared" si="8"/>
        <v>15552082.5</v>
      </c>
      <c r="I151" s="228"/>
      <c r="J151" s="229"/>
      <c r="K151" s="218">
        <f t="shared" si="6"/>
        <v>1555208.25</v>
      </c>
      <c r="L151" s="207"/>
      <c r="N151" s="230">
        <f t="shared" si="7"/>
        <v>0</v>
      </c>
    </row>
    <row r="152" spans="1:14" s="221" customFormat="1" ht="16.5" customHeight="1" x14ac:dyDescent="0.2">
      <c r="A152" s="222" t="s">
        <v>1232</v>
      </c>
      <c r="B152" s="223" t="s">
        <v>1372</v>
      </c>
      <c r="C152" s="224" t="s">
        <v>1078</v>
      </c>
      <c r="D152" s="230" t="s">
        <v>144</v>
      </c>
      <c r="E152" s="226">
        <v>46661</v>
      </c>
      <c r="F152" s="227">
        <v>48121</v>
      </c>
      <c r="G152" s="228">
        <v>5184027.5</v>
      </c>
      <c r="H152" s="229">
        <f t="shared" si="8"/>
        <v>5184027.5</v>
      </c>
      <c r="I152" s="228"/>
      <c r="J152" s="229"/>
      <c r="K152" s="218">
        <f t="shared" si="6"/>
        <v>518402.75</v>
      </c>
      <c r="L152" s="207"/>
      <c r="N152" s="230">
        <f t="shared" si="7"/>
        <v>0</v>
      </c>
    </row>
    <row r="153" spans="1:14" s="221" customFormat="1" ht="16.5" customHeight="1" x14ac:dyDescent="0.2">
      <c r="A153" s="222" t="s">
        <v>1232</v>
      </c>
      <c r="B153" s="223" t="s">
        <v>1373</v>
      </c>
      <c r="C153" s="224" t="s">
        <v>1374</v>
      </c>
      <c r="D153" s="230" t="s">
        <v>144</v>
      </c>
      <c r="E153" s="226">
        <v>46661</v>
      </c>
      <c r="F153" s="227">
        <v>48121</v>
      </c>
      <c r="G153" s="228">
        <v>10886457.75</v>
      </c>
      <c r="H153" s="229">
        <f t="shared" si="8"/>
        <v>10886457.75</v>
      </c>
      <c r="I153" s="228"/>
      <c r="J153" s="229"/>
      <c r="K153" s="218">
        <f t="shared" si="6"/>
        <v>1088645.7750000001</v>
      </c>
      <c r="L153" s="207"/>
      <c r="N153" s="230">
        <f t="shared" si="7"/>
        <v>0</v>
      </c>
    </row>
    <row r="154" spans="1:14" s="221" customFormat="1" ht="16.5" customHeight="1" x14ac:dyDescent="0.2">
      <c r="A154" s="222" t="s">
        <v>1232</v>
      </c>
      <c r="B154" s="223" t="s">
        <v>1375</v>
      </c>
      <c r="C154" s="224" t="s">
        <v>1376</v>
      </c>
      <c r="D154" s="230" t="s">
        <v>144</v>
      </c>
      <c r="E154" s="226">
        <v>46661</v>
      </c>
      <c r="F154" s="227">
        <v>48121</v>
      </c>
      <c r="G154" s="228">
        <v>6220833</v>
      </c>
      <c r="H154" s="229">
        <f t="shared" si="8"/>
        <v>6220833</v>
      </c>
      <c r="I154" s="228"/>
      <c r="J154" s="229"/>
      <c r="K154" s="218">
        <f t="shared" si="6"/>
        <v>622083.30000000005</v>
      </c>
      <c r="L154" s="207"/>
      <c r="N154" s="230">
        <f t="shared" si="7"/>
        <v>0</v>
      </c>
    </row>
    <row r="155" spans="1:14" s="221" customFormat="1" ht="16.5" customHeight="1" x14ac:dyDescent="0.2">
      <c r="A155" s="222" t="s">
        <v>1232</v>
      </c>
      <c r="B155" s="223" t="s">
        <v>1377</v>
      </c>
      <c r="C155" s="224" t="s">
        <v>1378</v>
      </c>
      <c r="D155" s="230" t="s">
        <v>144</v>
      </c>
      <c r="E155" s="226">
        <v>46661</v>
      </c>
      <c r="F155" s="227">
        <v>48121</v>
      </c>
      <c r="G155" s="228">
        <v>8294444</v>
      </c>
      <c r="H155" s="229">
        <f t="shared" si="8"/>
        <v>8294444</v>
      </c>
      <c r="I155" s="228"/>
      <c r="J155" s="229"/>
      <c r="K155" s="218">
        <f t="shared" si="6"/>
        <v>829444.4</v>
      </c>
      <c r="L155" s="207"/>
      <c r="N155" s="230">
        <f t="shared" si="7"/>
        <v>0</v>
      </c>
    </row>
    <row r="156" spans="1:14" s="221" customFormat="1" ht="16.5" customHeight="1" x14ac:dyDescent="0.2">
      <c r="A156" s="222" t="s">
        <v>1232</v>
      </c>
      <c r="B156" s="223" t="s">
        <v>1379</v>
      </c>
      <c r="C156" s="224" t="s">
        <v>1380</v>
      </c>
      <c r="D156" s="230" t="s">
        <v>144</v>
      </c>
      <c r="E156" s="226">
        <v>46661</v>
      </c>
      <c r="F156" s="227">
        <v>48121</v>
      </c>
      <c r="G156" s="228">
        <v>5184027.5</v>
      </c>
      <c r="H156" s="229">
        <f t="shared" si="8"/>
        <v>5184027.5</v>
      </c>
      <c r="I156" s="228"/>
      <c r="J156" s="229"/>
      <c r="K156" s="218">
        <f t="shared" si="6"/>
        <v>518402.75</v>
      </c>
      <c r="L156" s="207"/>
      <c r="N156" s="230">
        <f t="shared" si="7"/>
        <v>0</v>
      </c>
    </row>
    <row r="157" spans="1:14" s="221" customFormat="1" ht="16.5" customHeight="1" x14ac:dyDescent="0.2">
      <c r="A157" s="222"/>
      <c r="B157" s="223"/>
      <c r="C157" s="224"/>
      <c r="D157" s="230"/>
      <c r="E157" s="226"/>
      <c r="F157" s="227"/>
      <c r="G157" s="228">
        <v>0</v>
      </c>
      <c r="H157" s="229">
        <f t="shared" si="8"/>
        <v>0</v>
      </c>
      <c r="I157" s="228"/>
      <c r="J157" s="229"/>
      <c r="K157" s="218">
        <f t="shared" si="6"/>
        <v>0</v>
      </c>
      <c r="L157" s="207"/>
      <c r="N157" s="230">
        <f t="shared" si="7"/>
        <v>0</v>
      </c>
    </row>
    <row r="158" spans="1:14" s="221" customFormat="1" ht="16.5" customHeight="1" x14ac:dyDescent="0.2">
      <c r="A158" s="222" t="s">
        <v>1232</v>
      </c>
      <c r="B158" s="223" t="s">
        <v>1381</v>
      </c>
      <c r="C158" s="224" t="s">
        <v>1382</v>
      </c>
      <c r="D158" s="230" t="s">
        <v>144</v>
      </c>
      <c r="E158" s="226">
        <v>47392</v>
      </c>
      <c r="F158" s="227">
        <v>48121</v>
      </c>
      <c r="G158" s="228">
        <v>902020.79</v>
      </c>
      <c r="H158" s="229">
        <f t="shared" si="8"/>
        <v>902020.79</v>
      </c>
      <c r="I158" s="228"/>
      <c r="J158" s="229"/>
      <c r="K158" s="218">
        <f t="shared" si="6"/>
        <v>90202.079000000012</v>
      </c>
      <c r="L158" s="207"/>
      <c r="N158" s="230">
        <f t="shared" si="7"/>
        <v>0</v>
      </c>
    </row>
    <row r="159" spans="1:14" s="221" customFormat="1" ht="16.5" customHeight="1" x14ac:dyDescent="0.2">
      <c r="A159" s="222" t="s">
        <v>1232</v>
      </c>
      <c r="B159" s="223" t="s">
        <v>1383</v>
      </c>
      <c r="C159" s="224" t="s">
        <v>1384</v>
      </c>
      <c r="D159" s="230" t="s">
        <v>144</v>
      </c>
      <c r="E159" s="226">
        <v>47392</v>
      </c>
      <c r="F159" s="227">
        <v>48121</v>
      </c>
      <c r="G159" s="228">
        <v>1555208.25</v>
      </c>
      <c r="H159" s="229">
        <f t="shared" si="8"/>
        <v>1555208.25</v>
      </c>
      <c r="I159" s="228"/>
      <c r="J159" s="229"/>
      <c r="K159" s="218">
        <f t="shared" si="6"/>
        <v>155520.82500000001</v>
      </c>
      <c r="L159" s="207"/>
      <c r="N159" s="230">
        <f t="shared" si="7"/>
        <v>0</v>
      </c>
    </row>
    <row r="160" spans="1:14" s="221" customFormat="1" ht="16.5" customHeight="1" x14ac:dyDescent="0.2">
      <c r="A160" s="222"/>
      <c r="B160" s="223"/>
      <c r="C160" s="224"/>
      <c r="D160" s="230"/>
      <c r="E160" s="226"/>
      <c r="F160" s="227"/>
      <c r="G160" s="228">
        <v>0</v>
      </c>
      <c r="H160" s="229">
        <f t="shared" si="8"/>
        <v>0</v>
      </c>
      <c r="I160" s="228"/>
      <c r="J160" s="229"/>
      <c r="K160" s="218">
        <f t="shared" si="6"/>
        <v>0</v>
      </c>
      <c r="L160" s="207"/>
      <c r="N160" s="230">
        <f t="shared" si="7"/>
        <v>0</v>
      </c>
    </row>
    <row r="161" spans="1:14" s="221" customFormat="1" ht="16.5" customHeight="1" x14ac:dyDescent="0.2">
      <c r="A161" s="222" t="s">
        <v>1232</v>
      </c>
      <c r="B161" s="223" t="s">
        <v>1385</v>
      </c>
      <c r="C161" s="224" t="s">
        <v>1386</v>
      </c>
      <c r="D161" s="230" t="s">
        <v>144</v>
      </c>
      <c r="E161" s="226">
        <v>46661</v>
      </c>
      <c r="F161" s="227">
        <v>48121</v>
      </c>
      <c r="G161" s="228">
        <v>3110416.5</v>
      </c>
      <c r="H161" s="229">
        <f t="shared" si="8"/>
        <v>3110416.5</v>
      </c>
      <c r="I161" s="228"/>
      <c r="J161" s="229"/>
      <c r="K161" s="218">
        <f t="shared" si="6"/>
        <v>311041.65000000002</v>
      </c>
      <c r="L161" s="207"/>
      <c r="N161" s="230">
        <f t="shared" si="7"/>
        <v>0</v>
      </c>
    </row>
    <row r="162" spans="1:14" s="221" customFormat="1" ht="16.5" customHeight="1" x14ac:dyDescent="0.2">
      <c r="A162" s="222" t="s">
        <v>1232</v>
      </c>
      <c r="B162" s="223" t="s">
        <v>1387</v>
      </c>
      <c r="C162" s="224" t="s">
        <v>1388</v>
      </c>
      <c r="D162" s="230" t="s">
        <v>144</v>
      </c>
      <c r="E162" s="226">
        <v>47392</v>
      </c>
      <c r="F162" s="227">
        <v>48121</v>
      </c>
      <c r="G162" s="228">
        <v>9020207.8499999996</v>
      </c>
      <c r="H162" s="229">
        <f t="shared" si="8"/>
        <v>9020207.8499999996</v>
      </c>
      <c r="I162" s="228"/>
      <c r="J162" s="229"/>
      <c r="K162" s="218">
        <f t="shared" si="6"/>
        <v>902020.78500000003</v>
      </c>
      <c r="L162" s="207"/>
      <c r="N162" s="230">
        <f t="shared" si="7"/>
        <v>0</v>
      </c>
    </row>
    <row r="163" spans="1:14" s="221" customFormat="1" ht="16.5" customHeight="1" x14ac:dyDescent="0.2">
      <c r="A163" s="222"/>
      <c r="B163" s="223"/>
      <c r="C163" s="224"/>
      <c r="D163" s="230"/>
      <c r="E163" s="226"/>
      <c r="F163" s="227"/>
      <c r="G163" s="228">
        <v>0</v>
      </c>
      <c r="H163" s="229">
        <f t="shared" si="8"/>
        <v>0</v>
      </c>
      <c r="I163" s="228"/>
      <c r="J163" s="229"/>
      <c r="K163" s="218">
        <f t="shared" si="6"/>
        <v>0</v>
      </c>
      <c r="L163" s="207"/>
      <c r="N163" s="230">
        <f t="shared" si="7"/>
        <v>0</v>
      </c>
    </row>
    <row r="164" spans="1:14" s="221" customFormat="1" ht="16.5" customHeight="1" x14ac:dyDescent="0.2">
      <c r="A164" s="222"/>
      <c r="B164" s="223"/>
      <c r="C164" s="224" t="s">
        <v>1389</v>
      </c>
      <c r="D164" s="230"/>
      <c r="E164" s="226"/>
      <c r="F164" s="227"/>
      <c r="G164" s="228">
        <v>0</v>
      </c>
      <c r="H164" s="229">
        <f t="shared" si="8"/>
        <v>0</v>
      </c>
      <c r="I164" s="228"/>
      <c r="J164" s="229"/>
      <c r="K164" s="218">
        <f t="shared" si="6"/>
        <v>0</v>
      </c>
      <c r="L164" s="207"/>
      <c r="N164" s="230">
        <f t="shared" si="7"/>
        <v>0</v>
      </c>
    </row>
    <row r="165" spans="1:14" s="221" customFormat="1" ht="16.5" customHeight="1" x14ac:dyDescent="0.2">
      <c r="A165" s="222" t="s">
        <v>1232</v>
      </c>
      <c r="B165" s="223" t="s">
        <v>1390</v>
      </c>
      <c r="C165" s="224" t="s">
        <v>1391</v>
      </c>
      <c r="D165" s="230" t="s">
        <v>144</v>
      </c>
      <c r="E165" s="226">
        <v>47392</v>
      </c>
      <c r="F165" s="227">
        <v>48121</v>
      </c>
      <c r="G165" s="228">
        <v>14515277</v>
      </c>
      <c r="H165" s="229">
        <f t="shared" si="8"/>
        <v>14515277</v>
      </c>
      <c r="I165" s="228"/>
      <c r="J165" s="229"/>
      <c r="K165" s="218">
        <f t="shared" si="6"/>
        <v>1451527.7000000002</v>
      </c>
      <c r="L165" s="207"/>
      <c r="N165" s="230">
        <f t="shared" si="7"/>
        <v>0</v>
      </c>
    </row>
    <row r="166" spans="1:14" s="221" customFormat="1" ht="16.5" customHeight="1" x14ac:dyDescent="0.2">
      <c r="A166" s="222" t="s">
        <v>1232</v>
      </c>
      <c r="B166" s="223" t="s">
        <v>1392</v>
      </c>
      <c r="C166" s="224" t="s">
        <v>1393</v>
      </c>
      <c r="D166" s="230" t="s">
        <v>144</v>
      </c>
      <c r="E166" s="226">
        <v>47392</v>
      </c>
      <c r="F166" s="227">
        <v>48121</v>
      </c>
      <c r="G166" s="228">
        <v>1866249.9</v>
      </c>
      <c r="H166" s="229">
        <f t="shared" si="8"/>
        <v>1866249.9</v>
      </c>
      <c r="I166" s="228"/>
      <c r="J166" s="229"/>
      <c r="K166" s="218">
        <f t="shared" si="6"/>
        <v>186624.99</v>
      </c>
      <c r="L166" s="207"/>
      <c r="N166" s="230">
        <f t="shared" si="7"/>
        <v>0</v>
      </c>
    </row>
    <row r="167" spans="1:14" s="221" customFormat="1" ht="16.5" customHeight="1" x14ac:dyDescent="0.2">
      <c r="A167" s="222"/>
      <c r="B167" s="223"/>
      <c r="C167" s="224"/>
      <c r="D167" s="230"/>
      <c r="E167" s="226"/>
      <c r="F167" s="227"/>
      <c r="G167" s="228">
        <v>0</v>
      </c>
      <c r="H167" s="229">
        <f t="shared" si="8"/>
        <v>0</v>
      </c>
      <c r="I167" s="228"/>
      <c r="J167" s="229"/>
      <c r="K167" s="218">
        <f t="shared" si="6"/>
        <v>0</v>
      </c>
      <c r="L167" s="207"/>
      <c r="N167" s="230">
        <f t="shared" si="7"/>
        <v>0</v>
      </c>
    </row>
    <row r="168" spans="1:14" s="221" customFormat="1" ht="16.5" customHeight="1" x14ac:dyDescent="0.2">
      <c r="A168" s="222"/>
      <c r="B168" s="223"/>
      <c r="C168" s="224" t="s">
        <v>1394</v>
      </c>
      <c r="D168" s="230"/>
      <c r="E168" s="226"/>
      <c r="F168" s="227"/>
      <c r="G168" s="228">
        <v>0</v>
      </c>
      <c r="H168" s="229">
        <f t="shared" si="8"/>
        <v>0</v>
      </c>
      <c r="I168" s="228"/>
      <c r="J168" s="229"/>
      <c r="K168" s="218">
        <f t="shared" si="6"/>
        <v>0</v>
      </c>
      <c r="L168" s="207"/>
      <c r="N168" s="230">
        <f t="shared" si="7"/>
        <v>0</v>
      </c>
    </row>
    <row r="169" spans="1:14" s="221" customFormat="1" ht="16.5" customHeight="1" x14ac:dyDescent="0.2">
      <c r="A169" s="222" t="s">
        <v>1232</v>
      </c>
      <c r="B169" s="223" t="s">
        <v>1395</v>
      </c>
      <c r="C169" s="224" t="s">
        <v>1396</v>
      </c>
      <c r="D169" s="230" t="s">
        <v>144</v>
      </c>
      <c r="E169" s="226">
        <v>45931</v>
      </c>
      <c r="F169" s="227">
        <v>47756</v>
      </c>
      <c r="G169" s="228">
        <v>1258391.57</v>
      </c>
      <c r="H169" s="229">
        <f t="shared" si="8"/>
        <v>1258391.57</v>
      </c>
      <c r="I169" s="228"/>
      <c r="J169" s="229"/>
      <c r="K169" s="218">
        <f t="shared" si="6"/>
        <v>125839.15700000001</v>
      </c>
      <c r="L169" s="207"/>
      <c r="N169" s="230">
        <f t="shared" si="7"/>
        <v>0</v>
      </c>
    </row>
    <row r="170" spans="1:14" s="221" customFormat="1" ht="16.5" customHeight="1" x14ac:dyDescent="0.2">
      <c r="A170" s="222"/>
      <c r="B170" s="223"/>
      <c r="C170" s="224"/>
      <c r="D170" s="230"/>
      <c r="E170" s="226"/>
      <c r="F170" s="227"/>
      <c r="G170" s="228">
        <v>0</v>
      </c>
      <c r="H170" s="229">
        <f t="shared" si="8"/>
        <v>0</v>
      </c>
      <c r="I170" s="228"/>
      <c r="J170" s="229"/>
      <c r="K170" s="218">
        <f t="shared" si="6"/>
        <v>0</v>
      </c>
      <c r="L170" s="207"/>
      <c r="N170" s="230">
        <f t="shared" si="7"/>
        <v>0</v>
      </c>
    </row>
    <row r="171" spans="1:14" s="221" customFormat="1" ht="16.5" customHeight="1" x14ac:dyDescent="0.2">
      <c r="A171" s="222"/>
      <c r="B171" s="223"/>
      <c r="C171" s="224" t="s">
        <v>1397</v>
      </c>
      <c r="D171" s="230"/>
      <c r="E171" s="226"/>
      <c r="F171" s="227"/>
      <c r="G171" s="228">
        <v>0</v>
      </c>
      <c r="H171" s="229">
        <f t="shared" si="8"/>
        <v>0</v>
      </c>
      <c r="I171" s="228"/>
      <c r="J171" s="229"/>
      <c r="K171" s="218">
        <f t="shared" si="6"/>
        <v>0</v>
      </c>
      <c r="L171" s="207"/>
      <c r="N171" s="230">
        <f t="shared" si="7"/>
        <v>0</v>
      </c>
    </row>
    <row r="172" spans="1:14" s="221" customFormat="1" ht="16.5" customHeight="1" x14ac:dyDescent="0.2">
      <c r="A172" s="222"/>
      <c r="B172" s="223"/>
      <c r="C172" s="224" t="s">
        <v>1398</v>
      </c>
      <c r="D172" s="230"/>
      <c r="E172" s="226"/>
      <c r="F172" s="227"/>
      <c r="G172" s="228">
        <v>0</v>
      </c>
      <c r="H172" s="229">
        <f t="shared" si="8"/>
        <v>0</v>
      </c>
      <c r="I172" s="228"/>
      <c r="J172" s="229"/>
      <c r="K172" s="218">
        <f t="shared" si="6"/>
        <v>0</v>
      </c>
      <c r="L172" s="207"/>
      <c r="N172" s="230">
        <f t="shared" si="7"/>
        <v>0</v>
      </c>
    </row>
    <row r="173" spans="1:14" s="221" customFormat="1" ht="16.5" customHeight="1" x14ac:dyDescent="0.2">
      <c r="A173" s="222" t="s">
        <v>1399</v>
      </c>
      <c r="B173" s="223" t="s">
        <v>1400</v>
      </c>
      <c r="C173" s="224" t="s">
        <v>1401</v>
      </c>
      <c r="D173" s="230" t="s">
        <v>144</v>
      </c>
      <c r="E173" s="226">
        <v>47392</v>
      </c>
      <c r="F173" s="227">
        <v>48121</v>
      </c>
      <c r="G173" s="228">
        <v>9169507.8399999999</v>
      </c>
      <c r="H173" s="229">
        <f t="shared" si="8"/>
        <v>9169507.8399999999</v>
      </c>
      <c r="I173" s="228"/>
      <c r="J173" s="229"/>
      <c r="K173" s="218">
        <f t="shared" si="6"/>
        <v>916950.78399999999</v>
      </c>
      <c r="L173" s="207"/>
      <c r="N173" s="230">
        <f t="shared" si="7"/>
        <v>0</v>
      </c>
    </row>
    <row r="174" spans="1:14" s="221" customFormat="1" ht="16.5" customHeight="1" x14ac:dyDescent="0.2">
      <c r="A174" s="222" t="s">
        <v>1399</v>
      </c>
      <c r="B174" s="223" t="s">
        <v>1402</v>
      </c>
      <c r="C174" s="224" t="s">
        <v>1403</v>
      </c>
      <c r="D174" s="230" t="s">
        <v>144</v>
      </c>
      <c r="E174" s="226">
        <v>47392</v>
      </c>
      <c r="F174" s="227">
        <v>48121</v>
      </c>
      <c r="G174" s="228">
        <v>3776045.63</v>
      </c>
      <c r="H174" s="229">
        <f t="shared" si="8"/>
        <v>3776045.63</v>
      </c>
      <c r="I174" s="228"/>
      <c r="J174" s="229"/>
      <c r="K174" s="218">
        <f t="shared" si="6"/>
        <v>377604.56300000002</v>
      </c>
      <c r="L174" s="207"/>
      <c r="N174" s="230">
        <f t="shared" si="7"/>
        <v>0</v>
      </c>
    </row>
    <row r="175" spans="1:14" s="221" customFormat="1" ht="16.5" customHeight="1" x14ac:dyDescent="0.2">
      <c r="A175" s="222" t="s">
        <v>1399</v>
      </c>
      <c r="B175" s="223" t="s">
        <v>1404</v>
      </c>
      <c r="C175" s="224" t="s">
        <v>1405</v>
      </c>
      <c r="D175" s="230" t="s">
        <v>144</v>
      </c>
      <c r="E175" s="226">
        <v>47392</v>
      </c>
      <c r="F175" s="227">
        <v>48121</v>
      </c>
      <c r="G175" s="228">
        <v>2583719.31</v>
      </c>
      <c r="H175" s="229">
        <f t="shared" si="8"/>
        <v>2583719.31</v>
      </c>
      <c r="I175" s="228"/>
      <c r="J175" s="229"/>
      <c r="K175" s="218">
        <f t="shared" si="6"/>
        <v>258371.93100000001</v>
      </c>
      <c r="L175" s="207"/>
      <c r="N175" s="230">
        <f t="shared" si="7"/>
        <v>0</v>
      </c>
    </row>
    <row r="176" spans="1:14" s="221" customFormat="1" ht="16.5" customHeight="1" x14ac:dyDescent="0.2">
      <c r="A176" s="222" t="s">
        <v>1399</v>
      </c>
      <c r="B176" s="223" t="s">
        <v>1406</v>
      </c>
      <c r="C176" s="224" t="s">
        <v>1407</v>
      </c>
      <c r="D176" s="230" t="s">
        <v>144</v>
      </c>
      <c r="E176" s="226">
        <v>47392</v>
      </c>
      <c r="F176" s="227">
        <v>48121</v>
      </c>
      <c r="G176" s="228">
        <v>2765160.27</v>
      </c>
      <c r="H176" s="229">
        <f t="shared" si="8"/>
        <v>2765160.27</v>
      </c>
      <c r="I176" s="228"/>
      <c r="J176" s="229"/>
      <c r="K176" s="218">
        <f t="shared" si="6"/>
        <v>276516.027</v>
      </c>
      <c r="L176" s="207"/>
      <c r="N176" s="230">
        <f t="shared" si="7"/>
        <v>0</v>
      </c>
    </row>
    <row r="177" spans="1:14" s="221" customFormat="1" ht="16.5" customHeight="1" x14ac:dyDescent="0.2">
      <c r="A177" s="222" t="s">
        <v>1399</v>
      </c>
      <c r="B177" s="223" t="s">
        <v>1408</v>
      </c>
      <c r="C177" s="224" t="s">
        <v>1409</v>
      </c>
      <c r="D177" s="230" t="s">
        <v>144</v>
      </c>
      <c r="E177" s="226">
        <v>47392</v>
      </c>
      <c r="F177" s="227">
        <v>48121</v>
      </c>
      <c r="G177" s="228">
        <v>2583719.31</v>
      </c>
      <c r="H177" s="229">
        <f t="shared" si="8"/>
        <v>2583719.31</v>
      </c>
      <c r="I177" s="228"/>
      <c r="J177" s="229"/>
      <c r="K177" s="218">
        <f t="shared" si="6"/>
        <v>258371.93100000001</v>
      </c>
      <c r="L177" s="207"/>
      <c r="N177" s="230">
        <f t="shared" si="7"/>
        <v>0</v>
      </c>
    </row>
    <row r="178" spans="1:14" s="221" customFormat="1" ht="16.5" customHeight="1" x14ac:dyDescent="0.2">
      <c r="A178" s="222" t="s">
        <v>1399</v>
      </c>
      <c r="B178" s="223" t="s">
        <v>1410</v>
      </c>
      <c r="C178" s="224" t="s">
        <v>1411</v>
      </c>
      <c r="D178" s="230" t="s">
        <v>144</v>
      </c>
      <c r="E178" s="226">
        <v>47392</v>
      </c>
      <c r="F178" s="227">
        <v>48121</v>
      </c>
      <c r="G178" s="228">
        <v>2765160.27</v>
      </c>
      <c r="H178" s="229">
        <f t="shared" si="8"/>
        <v>2765160.27</v>
      </c>
      <c r="I178" s="228"/>
      <c r="J178" s="229"/>
      <c r="K178" s="218">
        <f t="shared" si="6"/>
        <v>276516.027</v>
      </c>
      <c r="L178" s="207"/>
      <c r="N178" s="230">
        <f t="shared" si="7"/>
        <v>0</v>
      </c>
    </row>
    <row r="179" spans="1:14" s="221" customFormat="1" ht="16.5" customHeight="1" x14ac:dyDescent="0.2">
      <c r="A179" s="222" t="s">
        <v>1399</v>
      </c>
      <c r="B179" s="223" t="s">
        <v>1412</v>
      </c>
      <c r="C179" s="224" t="s">
        <v>1413</v>
      </c>
      <c r="D179" s="230" t="s">
        <v>144</v>
      </c>
      <c r="E179" s="226">
        <v>47392</v>
      </c>
      <c r="F179" s="227">
        <v>48121</v>
      </c>
      <c r="G179" s="228">
        <v>2583719.31</v>
      </c>
      <c r="H179" s="229">
        <f t="shared" si="8"/>
        <v>2583719.31</v>
      </c>
      <c r="I179" s="228"/>
      <c r="J179" s="229"/>
      <c r="K179" s="218">
        <f t="shared" si="6"/>
        <v>258371.93100000001</v>
      </c>
      <c r="L179" s="207"/>
      <c r="N179" s="230">
        <f t="shared" si="7"/>
        <v>0</v>
      </c>
    </row>
    <row r="180" spans="1:14" s="221" customFormat="1" ht="16.5" customHeight="1" x14ac:dyDescent="0.2">
      <c r="A180" s="222" t="s">
        <v>1399</v>
      </c>
      <c r="B180" s="223" t="s">
        <v>1414</v>
      </c>
      <c r="C180" s="224" t="s">
        <v>1415</v>
      </c>
      <c r="D180" s="230" t="s">
        <v>144</v>
      </c>
      <c r="E180" s="226">
        <v>47392</v>
      </c>
      <c r="F180" s="227">
        <v>48121</v>
      </c>
      <c r="G180" s="228">
        <v>2765160.27</v>
      </c>
      <c r="H180" s="229">
        <f t="shared" si="8"/>
        <v>2765160.27</v>
      </c>
      <c r="I180" s="228"/>
      <c r="J180" s="229"/>
      <c r="K180" s="218">
        <f t="shared" si="6"/>
        <v>276516.027</v>
      </c>
      <c r="L180" s="207"/>
      <c r="N180" s="230">
        <f t="shared" si="7"/>
        <v>0</v>
      </c>
    </row>
    <row r="181" spans="1:14" s="221" customFormat="1" ht="16.5" customHeight="1" x14ac:dyDescent="0.2">
      <c r="A181" s="222" t="s">
        <v>1399</v>
      </c>
      <c r="B181" s="223" t="s">
        <v>1416</v>
      </c>
      <c r="C181" s="224" t="s">
        <v>1417</v>
      </c>
      <c r="D181" s="230" t="s">
        <v>144</v>
      </c>
      <c r="E181" s="226">
        <v>47392</v>
      </c>
      <c r="F181" s="227">
        <v>48121</v>
      </c>
      <c r="G181" s="228">
        <v>9169507.8399999999</v>
      </c>
      <c r="H181" s="229">
        <f t="shared" si="8"/>
        <v>9169507.8399999999</v>
      </c>
      <c r="I181" s="228"/>
      <c r="J181" s="229"/>
      <c r="K181" s="218">
        <f t="shared" si="6"/>
        <v>916950.78399999999</v>
      </c>
      <c r="L181" s="207"/>
      <c r="N181" s="230">
        <f t="shared" si="7"/>
        <v>0</v>
      </c>
    </row>
    <row r="182" spans="1:14" s="221" customFormat="1" ht="16.5" customHeight="1" x14ac:dyDescent="0.2">
      <c r="A182" s="222" t="s">
        <v>1399</v>
      </c>
      <c r="B182" s="223" t="s">
        <v>1418</v>
      </c>
      <c r="C182" s="224" t="s">
        <v>1419</v>
      </c>
      <c r="D182" s="230" t="s">
        <v>144</v>
      </c>
      <c r="E182" s="226">
        <v>47392</v>
      </c>
      <c r="F182" s="227">
        <v>48121</v>
      </c>
      <c r="G182" s="228">
        <v>9108820.5099999998</v>
      </c>
      <c r="H182" s="229">
        <f t="shared" si="8"/>
        <v>9108820.5099999998</v>
      </c>
      <c r="I182" s="228"/>
      <c r="J182" s="229"/>
      <c r="K182" s="218">
        <f t="shared" si="6"/>
        <v>910882.05099999998</v>
      </c>
      <c r="L182" s="207"/>
      <c r="N182" s="230">
        <f t="shared" si="7"/>
        <v>0</v>
      </c>
    </row>
    <row r="183" spans="1:14" s="221" customFormat="1" ht="16.5" customHeight="1" x14ac:dyDescent="0.2">
      <c r="A183" s="222"/>
      <c r="B183" s="223"/>
      <c r="C183" s="224"/>
      <c r="D183" s="230"/>
      <c r="E183" s="226"/>
      <c r="F183" s="227"/>
      <c r="G183" s="228">
        <v>0</v>
      </c>
      <c r="H183" s="229">
        <f t="shared" si="8"/>
        <v>0</v>
      </c>
      <c r="I183" s="228"/>
      <c r="J183" s="229"/>
      <c r="K183" s="218">
        <f t="shared" si="6"/>
        <v>0</v>
      </c>
      <c r="L183" s="207"/>
      <c r="N183" s="230">
        <f t="shared" si="7"/>
        <v>0</v>
      </c>
    </row>
    <row r="184" spans="1:14" s="221" customFormat="1" ht="16.5" customHeight="1" x14ac:dyDescent="0.2">
      <c r="A184" s="222"/>
      <c r="B184" s="223"/>
      <c r="C184" s="224" t="s">
        <v>1420</v>
      </c>
      <c r="D184" s="230"/>
      <c r="E184" s="226"/>
      <c r="F184" s="227"/>
      <c r="G184" s="228">
        <v>0</v>
      </c>
      <c r="H184" s="229">
        <f t="shared" si="8"/>
        <v>0</v>
      </c>
      <c r="I184" s="228"/>
      <c r="J184" s="229"/>
      <c r="K184" s="218">
        <f t="shared" si="6"/>
        <v>0</v>
      </c>
      <c r="L184" s="207"/>
      <c r="N184" s="230">
        <f t="shared" si="7"/>
        <v>0</v>
      </c>
    </row>
    <row r="185" spans="1:14" s="221" customFormat="1" ht="16.5" customHeight="1" x14ac:dyDescent="0.2">
      <c r="A185" s="222" t="s">
        <v>1399</v>
      </c>
      <c r="B185" s="223" t="s">
        <v>1421</v>
      </c>
      <c r="C185" s="224" t="s">
        <v>1422</v>
      </c>
      <c r="D185" s="230" t="s">
        <v>144</v>
      </c>
      <c r="E185" s="226">
        <v>47392</v>
      </c>
      <c r="F185" s="227">
        <v>48121</v>
      </c>
      <c r="G185" s="228">
        <v>35258670.560000002</v>
      </c>
      <c r="H185" s="229">
        <f t="shared" si="8"/>
        <v>35258670.560000002</v>
      </c>
      <c r="I185" s="228"/>
      <c r="J185" s="229"/>
      <c r="K185" s="218">
        <f t="shared" si="6"/>
        <v>3525867.0560000003</v>
      </c>
      <c r="L185" s="207"/>
      <c r="N185" s="230">
        <f t="shared" si="7"/>
        <v>0</v>
      </c>
    </row>
    <row r="186" spans="1:14" s="221" customFormat="1" ht="16.5" customHeight="1" x14ac:dyDescent="0.2">
      <c r="A186" s="222" t="s">
        <v>1399</v>
      </c>
      <c r="B186" s="223" t="s">
        <v>1423</v>
      </c>
      <c r="C186" s="224" t="s">
        <v>1424</v>
      </c>
      <c r="D186" s="230" t="s">
        <v>144</v>
      </c>
      <c r="E186" s="226">
        <v>47392</v>
      </c>
      <c r="F186" s="227">
        <v>48121</v>
      </c>
      <c r="G186" s="228">
        <v>2317967.39</v>
      </c>
      <c r="H186" s="229">
        <f t="shared" si="8"/>
        <v>2317967.39</v>
      </c>
      <c r="I186" s="228"/>
      <c r="J186" s="229"/>
      <c r="K186" s="218">
        <f t="shared" si="6"/>
        <v>231796.73900000003</v>
      </c>
      <c r="L186" s="207"/>
      <c r="N186" s="230">
        <f t="shared" si="7"/>
        <v>0</v>
      </c>
    </row>
    <row r="187" spans="1:14" s="221" customFormat="1" ht="16.5" customHeight="1" x14ac:dyDescent="0.2">
      <c r="A187" s="222" t="s">
        <v>1399</v>
      </c>
      <c r="B187" s="232" t="s">
        <v>1425</v>
      </c>
      <c r="C187" s="211" t="s">
        <v>1426</v>
      </c>
      <c r="D187" s="230" t="s">
        <v>144</v>
      </c>
      <c r="E187" s="226">
        <v>47392</v>
      </c>
      <c r="F187" s="227">
        <v>48121</v>
      </c>
      <c r="G187" s="228">
        <v>546969.85</v>
      </c>
      <c r="H187" s="229">
        <f t="shared" si="8"/>
        <v>546969.85</v>
      </c>
      <c r="I187" s="228"/>
      <c r="J187" s="229"/>
      <c r="K187" s="218">
        <f t="shared" si="6"/>
        <v>54696.985000000001</v>
      </c>
      <c r="L187" s="207"/>
      <c r="N187" s="230">
        <f t="shared" si="7"/>
        <v>0</v>
      </c>
    </row>
    <row r="188" spans="1:14" s="221" customFormat="1" ht="16.5" customHeight="1" x14ac:dyDescent="0.2">
      <c r="A188" s="222"/>
      <c r="B188" s="223"/>
      <c r="C188" s="224"/>
      <c r="D188" s="230"/>
      <c r="E188" s="226"/>
      <c r="F188" s="227"/>
      <c r="G188" s="228">
        <v>0</v>
      </c>
      <c r="H188" s="229">
        <f t="shared" si="8"/>
        <v>0</v>
      </c>
      <c r="I188" s="228"/>
      <c r="J188" s="229"/>
      <c r="K188" s="218">
        <f t="shared" si="6"/>
        <v>0</v>
      </c>
      <c r="L188" s="207"/>
      <c r="N188" s="230">
        <f t="shared" si="7"/>
        <v>0</v>
      </c>
    </row>
    <row r="189" spans="1:14" s="221" customFormat="1" ht="16.5" customHeight="1" x14ac:dyDescent="0.2">
      <c r="A189" s="222"/>
      <c r="B189" s="223"/>
      <c r="C189" s="224" t="s">
        <v>1427</v>
      </c>
      <c r="D189" s="230"/>
      <c r="E189" s="226"/>
      <c r="F189" s="227"/>
      <c r="G189" s="228">
        <v>0</v>
      </c>
      <c r="H189" s="229">
        <f t="shared" si="8"/>
        <v>0</v>
      </c>
      <c r="I189" s="228"/>
      <c r="J189" s="229"/>
      <c r="K189" s="218">
        <f t="shared" si="6"/>
        <v>0</v>
      </c>
      <c r="L189" s="207"/>
      <c r="N189" s="230">
        <f t="shared" si="7"/>
        <v>0</v>
      </c>
    </row>
    <row r="190" spans="1:14" s="221" customFormat="1" ht="16.5" customHeight="1" x14ac:dyDescent="0.2">
      <c r="A190" s="222" t="s">
        <v>1399</v>
      </c>
      <c r="B190" s="223" t="s">
        <v>1428</v>
      </c>
      <c r="C190" s="224" t="s">
        <v>1429</v>
      </c>
      <c r="D190" s="230" t="s">
        <v>144</v>
      </c>
      <c r="E190" s="226">
        <v>47392</v>
      </c>
      <c r="F190" s="227">
        <v>48121</v>
      </c>
      <c r="G190" s="228">
        <v>6483223.5899999999</v>
      </c>
      <c r="H190" s="229">
        <f t="shared" si="8"/>
        <v>6483223.5899999999</v>
      </c>
      <c r="I190" s="228"/>
      <c r="J190" s="229"/>
      <c r="K190" s="218">
        <f t="shared" si="6"/>
        <v>648322.35900000005</v>
      </c>
      <c r="L190" s="207"/>
      <c r="N190" s="230">
        <f t="shared" si="7"/>
        <v>0</v>
      </c>
    </row>
    <row r="191" spans="1:14" s="221" customFormat="1" ht="16.5" customHeight="1" x14ac:dyDescent="0.2">
      <c r="A191" s="222" t="s">
        <v>1399</v>
      </c>
      <c r="B191" s="223" t="s">
        <v>1430</v>
      </c>
      <c r="C191" s="224" t="s">
        <v>1431</v>
      </c>
      <c r="D191" s="230" t="s">
        <v>144</v>
      </c>
      <c r="E191" s="226">
        <v>47392</v>
      </c>
      <c r="F191" s="227">
        <v>48121</v>
      </c>
      <c r="G191" s="228">
        <v>15939822.869999999</v>
      </c>
      <c r="H191" s="229">
        <f t="shared" si="8"/>
        <v>15939822.869999999</v>
      </c>
      <c r="I191" s="228"/>
      <c r="J191" s="229"/>
      <c r="K191" s="218">
        <f t="shared" si="6"/>
        <v>1593982.287</v>
      </c>
      <c r="L191" s="207"/>
      <c r="N191" s="230">
        <f t="shared" si="7"/>
        <v>0</v>
      </c>
    </row>
    <row r="192" spans="1:14" s="221" customFormat="1" ht="16.5" customHeight="1" x14ac:dyDescent="0.2">
      <c r="A192" s="222" t="s">
        <v>1399</v>
      </c>
      <c r="B192" s="223" t="s">
        <v>1432</v>
      </c>
      <c r="C192" s="224" t="s">
        <v>1433</v>
      </c>
      <c r="D192" s="230" t="s">
        <v>144</v>
      </c>
      <c r="E192" s="226">
        <v>47392</v>
      </c>
      <c r="F192" s="227">
        <v>48121</v>
      </c>
      <c r="G192" s="228">
        <v>4678065.38</v>
      </c>
      <c r="H192" s="229">
        <f t="shared" si="8"/>
        <v>4678065.38</v>
      </c>
      <c r="I192" s="228"/>
      <c r="J192" s="229"/>
      <c r="K192" s="218">
        <f t="shared" si="6"/>
        <v>467806.538</v>
      </c>
      <c r="L192" s="207"/>
      <c r="N192" s="230">
        <f t="shared" si="7"/>
        <v>0</v>
      </c>
    </row>
    <row r="193" spans="1:14" s="221" customFormat="1" ht="16.5" customHeight="1" x14ac:dyDescent="0.2">
      <c r="A193" s="222" t="s">
        <v>1399</v>
      </c>
      <c r="B193" s="223" t="s">
        <v>1434</v>
      </c>
      <c r="C193" s="224" t="s">
        <v>1435</v>
      </c>
      <c r="D193" s="230" t="s">
        <v>144</v>
      </c>
      <c r="E193" s="226">
        <v>47392</v>
      </c>
      <c r="F193" s="227">
        <v>48121</v>
      </c>
      <c r="G193" s="228">
        <v>7046018.2000000002</v>
      </c>
      <c r="H193" s="229">
        <f t="shared" si="8"/>
        <v>7046018.2000000002</v>
      </c>
      <c r="I193" s="228"/>
      <c r="J193" s="229"/>
      <c r="K193" s="218">
        <f t="shared" si="6"/>
        <v>704601.82000000007</v>
      </c>
      <c r="L193" s="207"/>
      <c r="N193" s="230">
        <f t="shared" si="7"/>
        <v>0</v>
      </c>
    </row>
    <row r="194" spans="1:14" s="221" customFormat="1" ht="16.5" customHeight="1" x14ac:dyDescent="0.2">
      <c r="A194" s="222" t="s">
        <v>1399</v>
      </c>
      <c r="B194" s="223" t="s">
        <v>1436</v>
      </c>
      <c r="C194" s="224" t="s">
        <v>1437</v>
      </c>
      <c r="D194" s="230" t="s">
        <v>144</v>
      </c>
      <c r="E194" s="226">
        <v>47392</v>
      </c>
      <c r="F194" s="227">
        <v>48121</v>
      </c>
      <c r="G194" s="228">
        <v>4678065.38</v>
      </c>
      <c r="H194" s="229">
        <f t="shared" si="8"/>
        <v>4678065.38</v>
      </c>
      <c r="I194" s="228"/>
      <c r="J194" s="229"/>
      <c r="K194" s="218">
        <f t="shared" si="6"/>
        <v>467806.538</v>
      </c>
      <c r="L194" s="207"/>
      <c r="N194" s="230">
        <f t="shared" si="7"/>
        <v>0</v>
      </c>
    </row>
    <row r="195" spans="1:14" s="221" customFormat="1" ht="16.5" customHeight="1" x14ac:dyDescent="0.2">
      <c r="A195" s="222" t="s">
        <v>1399</v>
      </c>
      <c r="B195" s="223" t="s">
        <v>1438</v>
      </c>
      <c r="C195" s="224" t="s">
        <v>1439</v>
      </c>
      <c r="D195" s="230" t="s">
        <v>144</v>
      </c>
      <c r="E195" s="226">
        <v>47392</v>
      </c>
      <c r="F195" s="227">
        <v>48121</v>
      </c>
      <c r="G195" s="228">
        <v>7134042.9900000002</v>
      </c>
      <c r="H195" s="229">
        <f t="shared" si="8"/>
        <v>7134042.9900000002</v>
      </c>
      <c r="I195" s="228"/>
      <c r="J195" s="229"/>
      <c r="K195" s="218">
        <f t="shared" si="6"/>
        <v>713404.29900000012</v>
      </c>
      <c r="L195" s="207"/>
      <c r="N195" s="230">
        <f t="shared" si="7"/>
        <v>0</v>
      </c>
    </row>
    <row r="196" spans="1:14" s="221" customFormat="1" ht="16.5" customHeight="1" x14ac:dyDescent="0.2">
      <c r="A196" s="222" t="s">
        <v>1399</v>
      </c>
      <c r="B196" s="223" t="s">
        <v>1440</v>
      </c>
      <c r="C196" s="224" t="s">
        <v>1441</v>
      </c>
      <c r="D196" s="230" t="s">
        <v>144</v>
      </c>
      <c r="E196" s="226">
        <v>47392</v>
      </c>
      <c r="F196" s="227">
        <v>48121</v>
      </c>
      <c r="G196" s="228">
        <v>4678065.38</v>
      </c>
      <c r="H196" s="229">
        <f t="shared" si="8"/>
        <v>4678065.38</v>
      </c>
      <c r="I196" s="228"/>
      <c r="J196" s="229"/>
      <c r="K196" s="218">
        <f t="shared" si="6"/>
        <v>467806.538</v>
      </c>
      <c r="L196" s="207"/>
      <c r="N196" s="230">
        <f t="shared" si="7"/>
        <v>0</v>
      </c>
    </row>
    <row r="197" spans="1:14" s="221" customFormat="1" ht="16.5" customHeight="1" x14ac:dyDescent="0.2">
      <c r="A197" s="222" t="s">
        <v>1399</v>
      </c>
      <c r="B197" s="223" t="s">
        <v>1442</v>
      </c>
      <c r="C197" s="224" t="s">
        <v>1443</v>
      </c>
      <c r="D197" s="230" t="s">
        <v>144</v>
      </c>
      <c r="E197" s="226">
        <v>47392</v>
      </c>
      <c r="F197" s="227">
        <v>48121</v>
      </c>
      <c r="G197" s="228">
        <v>7052052.4100000001</v>
      </c>
      <c r="H197" s="229">
        <f t="shared" si="8"/>
        <v>7052052.4100000001</v>
      </c>
      <c r="I197" s="228"/>
      <c r="J197" s="229"/>
      <c r="K197" s="218">
        <f t="shared" si="6"/>
        <v>705205.24100000004</v>
      </c>
      <c r="L197" s="207"/>
      <c r="N197" s="230">
        <f t="shared" si="7"/>
        <v>0</v>
      </c>
    </row>
    <row r="198" spans="1:14" s="221" customFormat="1" ht="16.5" customHeight="1" x14ac:dyDescent="0.2">
      <c r="A198" s="222" t="s">
        <v>1399</v>
      </c>
      <c r="B198" s="223" t="s">
        <v>1444</v>
      </c>
      <c r="C198" s="224" t="s">
        <v>1445</v>
      </c>
      <c r="D198" s="230" t="s">
        <v>144</v>
      </c>
      <c r="E198" s="226">
        <v>47392</v>
      </c>
      <c r="F198" s="227">
        <v>48121</v>
      </c>
      <c r="G198" s="228">
        <v>17372421.620000001</v>
      </c>
      <c r="H198" s="229">
        <f t="shared" si="8"/>
        <v>17372421.620000001</v>
      </c>
      <c r="I198" s="228"/>
      <c r="J198" s="229"/>
      <c r="K198" s="218">
        <f t="shared" si="6"/>
        <v>1737242.1620000002</v>
      </c>
      <c r="L198" s="207"/>
      <c r="N198" s="230">
        <f t="shared" si="7"/>
        <v>0</v>
      </c>
    </row>
    <row r="199" spans="1:14" s="221" customFormat="1" ht="16.5" customHeight="1" x14ac:dyDescent="0.2">
      <c r="A199" s="222"/>
      <c r="B199" s="223"/>
      <c r="C199" s="224"/>
      <c r="D199" s="230"/>
      <c r="E199" s="226"/>
      <c r="F199" s="227"/>
      <c r="G199" s="228">
        <v>0</v>
      </c>
      <c r="H199" s="229">
        <f t="shared" si="8"/>
        <v>0</v>
      </c>
      <c r="I199" s="228"/>
      <c r="J199" s="229"/>
      <c r="K199" s="218">
        <f t="shared" si="6"/>
        <v>0</v>
      </c>
      <c r="L199" s="207"/>
      <c r="N199" s="230">
        <f t="shared" si="7"/>
        <v>0</v>
      </c>
    </row>
    <row r="200" spans="1:14" s="221" customFormat="1" ht="16.5" customHeight="1" x14ac:dyDescent="0.2">
      <c r="A200" s="222"/>
      <c r="B200" s="223"/>
      <c r="C200" s="224" t="s">
        <v>1446</v>
      </c>
      <c r="D200" s="230"/>
      <c r="E200" s="226"/>
      <c r="F200" s="227"/>
      <c r="G200" s="228">
        <v>0</v>
      </c>
      <c r="H200" s="229">
        <f t="shared" si="8"/>
        <v>0</v>
      </c>
      <c r="I200" s="228"/>
      <c r="J200" s="229"/>
      <c r="K200" s="218">
        <f t="shared" si="6"/>
        <v>0</v>
      </c>
      <c r="L200" s="207"/>
      <c r="N200" s="230">
        <f t="shared" si="7"/>
        <v>0</v>
      </c>
    </row>
    <row r="201" spans="1:14" s="221" customFormat="1" ht="16.5" customHeight="1" x14ac:dyDescent="0.2">
      <c r="A201" s="222" t="s">
        <v>1399</v>
      </c>
      <c r="B201" s="223" t="s">
        <v>1447</v>
      </c>
      <c r="C201" s="224" t="s">
        <v>1448</v>
      </c>
      <c r="D201" s="230" t="s">
        <v>144</v>
      </c>
      <c r="E201" s="226">
        <v>47392</v>
      </c>
      <c r="F201" s="227">
        <v>48121</v>
      </c>
      <c r="G201" s="228">
        <v>3643105.39</v>
      </c>
      <c r="H201" s="229">
        <f t="shared" si="8"/>
        <v>3643105.39</v>
      </c>
      <c r="I201" s="228"/>
      <c r="J201" s="229"/>
      <c r="K201" s="218">
        <f t="shared" si="6"/>
        <v>364310.53900000005</v>
      </c>
      <c r="L201" s="207"/>
      <c r="N201" s="230">
        <f t="shared" si="7"/>
        <v>0</v>
      </c>
    </row>
    <row r="202" spans="1:14" s="221" customFormat="1" ht="16.5" customHeight="1" x14ac:dyDescent="0.2">
      <c r="A202" s="222" t="s">
        <v>1399</v>
      </c>
      <c r="B202" s="223" t="s">
        <v>1449</v>
      </c>
      <c r="C202" s="224" t="s">
        <v>1450</v>
      </c>
      <c r="D202" s="230" t="s">
        <v>144</v>
      </c>
      <c r="E202" s="226">
        <v>47392</v>
      </c>
      <c r="F202" s="227">
        <v>48121</v>
      </c>
      <c r="G202" s="228">
        <v>1192480.81</v>
      </c>
      <c r="H202" s="229">
        <f t="shared" si="8"/>
        <v>1192480.81</v>
      </c>
      <c r="I202" s="228"/>
      <c r="J202" s="229"/>
      <c r="K202" s="218">
        <f t="shared" si="6"/>
        <v>119248.08100000001</v>
      </c>
      <c r="L202" s="207"/>
      <c r="N202" s="230">
        <f t="shared" si="7"/>
        <v>0</v>
      </c>
    </row>
    <row r="203" spans="1:14" s="221" customFormat="1" ht="16.5" customHeight="1" x14ac:dyDescent="0.2">
      <c r="A203" s="222" t="s">
        <v>1399</v>
      </c>
      <c r="B203" s="223" t="s">
        <v>1451</v>
      </c>
      <c r="C203" s="224" t="s">
        <v>1452</v>
      </c>
      <c r="D203" s="230" t="s">
        <v>144</v>
      </c>
      <c r="E203" s="226">
        <v>47392</v>
      </c>
      <c r="F203" s="227">
        <v>48121</v>
      </c>
      <c r="G203" s="228">
        <v>1256666.33</v>
      </c>
      <c r="H203" s="229">
        <f t="shared" si="8"/>
        <v>1256666.33</v>
      </c>
      <c r="I203" s="228"/>
      <c r="J203" s="229"/>
      <c r="K203" s="218">
        <f t="shared" si="6"/>
        <v>125666.63300000002</v>
      </c>
      <c r="L203" s="207"/>
      <c r="N203" s="230">
        <f t="shared" si="7"/>
        <v>0</v>
      </c>
    </row>
    <row r="204" spans="1:14" s="221" customFormat="1" ht="16.5" customHeight="1" x14ac:dyDescent="0.2">
      <c r="A204" s="222" t="s">
        <v>1399</v>
      </c>
      <c r="B204" s="223" t="s">
        <v>1453</v>
      </c>
      <c r="C204" s="224" t="s">
        <v>1454</v>
      </c>
      <c r="D204" s="230" t="s">
        <v>144</v>
      </c>
      <c r="E204" s="226">
        <v>47392</v>
      </c>
      <c r="F204" s="227">
        <v>48121</v>
      </c>
      <c r="G204" s="228">
        <v>3685396.69</v>
      </c>
      <c r="H204" s="229">
        <f t="shared" si="8"/>
        <v>3685396.69</v>
      </c>
      <c r="I204" s="228"/>
      <c r="J204" s="229"/>
      <c r="K204" s="218">
        <f t="shared" si="6"/>
        <v>368539.66899999999</v>
      </c>
      <c r="L204" s="207"/>
      <c r="N204" s="230">
        <f t="shared" si="7"/>
        <v>0</v>
      </c>
    </row>
    <row r="205" spans="1:14" s="221" customFormat="1" ht="16.5" customHeight="1" x14ac:dyDescent="0.2">
      <c r="A205" s="222" t="s">
        <v>1399</v>
      </c>
      <c r="B205" s="223" t="s">
        <v>1455</v>
      </c>
      <c r="C205" s="224" t="s">
        <v>1456</v>
      </c>
      <c r="D205" s="230" t="s">
        <v>144</v>
      </c>
      <c r="E205" s="226">
        <v>47392</v>
      </c>
      <c r="F205" s="227">
        <v>48121</v>
      </c>
      <c r="G205" s="228">
        <v>1192480.81</v>
      </c>
      <c r="H205" s="229">
        <f t="shared" si="8"/>
        <v>1192480.81</v>
      </c>
      <c r="I205" s="228"/>
      <c r="J205" s="229"/>
      <c r="K205" s="218">
        <f t="shared" ref="K205:K268" si="9">$G205*$K$6</f>
        <v>119248.08100000001</v>
      </c>
      <c r="L205" s="207"/>
      <c r="N205" s="230">
        <f t="shared" si="7"/>
        <v>0</v>
      </c>
    </row>
    <row r="206" spans="1:14" s="221" customFormat="1" ht="16.5" customHeight="1" x14ac:dyDescent="0.2">
      <c r="A206" s="222" t="s">
        <v>1399</v>
      </c>
      <c r="B206" s="223" t="s">
        <v>1457</v>
      </c>
      <c r="C206" s="224" t="s">
        <v>1458</v>
      </c>
      <c r="D206" s="230" t="s">
        <v>144</v>
      </c>
      <c r="E206" s="226">
        <v>47392</v>
      </c>
      <c r="F206" s="227">
        <v>48121</v>
      </c>
      <c r="G206" s="228">
        <v>1256666.33</v>
      </c>
      <c r="H206" s="229">
        <f t="shared" si="8"/>
        <v>1256666.33</v>
      </c>
      <c r="I206" s="228"/>
      <c r="J206" s="229"/>
      <c r="K206" s="218">
        <f t="shared" si="9"/>
        <v>125666.63300000002</v>
      </c>
      <c r="L206" s="207"/>
      <c r="N206" s="230">
        <f t="shared" ref="N206:N269" si="10">IF(D206="SŽDC",0,IF(D206="Ostatní",0,IF(D206="",0,1)))</f>
        <v>0</v>
      </c>
    </row>
    <row r="207" spans="1:14" s="221" customFormat="1" ht="16.5" customHeight="1" x14ac:dyDescent="0.2">
      <c r="A207" s="222" t="s">
        <v>1399</v>
      </c>
      <c r="B207" s="223" t="s">
        <v>1459</v>
      </c>
      <c r="C207" s="224" t="s">
        <v>1460</v>
      </c>
      <c r="D207" s="230" t="s">
        <v>144</v>
      </c>
      <c r="E207" s="226">
        <v>47392</v>
      </c>
      <c r="F207" s="227">
        <v>48121</v>
      </c>
      <c r="G207" s="228">
        <v>3621726.46</v>
      </c>
      <c r="H207" s="229">
        <f t="shared" si="8"/>
        <v>3621726.46</v>
      </c>
      <c r="I207" s="228"/>
      <c r="J207" s="229"/>
      <c r="K207" s="218">
        <f t="shared" si="9"/>
        <v>362172.64600000001</v>
      </c>
      <c r="L207" s="207"/>
      <c r="N207" s="230">
        <f t="shared" si="10"/>
        <v>0</v>
      </c>
    </row>
    <row r="208" spans="1:14" s="221" customFormat="1" ht="16.5" customHeight="1" x14ac:dyDescent="0.2">
      <c r="A208" s="222" t="s">
        <v>1399</v>
      </c>
      <c r="B208" s="223" t="s">
        <v>1461</v>
      </c>
      <c r="C208" s="224" t="s">
        <v>1462</v>
      </c>
      <c r="D208" s="230" t="s">
        <v>144</v>
      </c>
      <c r="E208" s="226">
        <v>47392</v>
      </c>
      <c r="F208" s="227">
        <v>48121</v>
      </c>
      <c r="G208" s="228">
        <v>1192480.81</v>
      </c>
      <c r="H208" s="229">
        <f t="shared" si="8"/>
        <v>1192480.81</v>
      </c>
      <c r="I208" s="228"/>
      <c r="J208" s="229"/>
      <c r="K208" s="218">
        <f t="shared" si="9"/>
        <v>119248.08100000001</v>
      </c>
      <c r="L208" s="207"/>
      <c r="N208" s="230">
        <f t="shared" si="10"/>
        <v>0</v>
      </c>
    </row>
    <row r="209" spans="1:14" s="221" customFormat="1" ht="16.5" customHeight="1" x14ac:dyDescent="0.2">
      <c r="A209" s="222" t="s">
        <v>1399</v>
      </c>
      <c r="B209" s="223" t="s">
        <v>1463</v>
      </c>
      <c r="C209" s="224" t="s">
        <v>1464</v>
      </c>
      <c r="D209" s="230" t="s">
        <v>144</v>
      </c>
      <c r="E209" s="226">
        <v>47392</v>
      </c>
      <c r="F209" s="227">
        <v>48121</v>
      </c>
      <c r="G209" s="228">
        <v>1256666.33</v>
      </c>
      <c r="H209" s="229">
        <f t="shared" ref="H209:H226" si="11">G209</f>
        <v>1256666.33</v>
      </c>
      <c r="I209" s="228"/>
      <c r="J209" s="229"/>
      <c r="K209" s="218">
        <f t="shared" si="9"/>
        <v>125666.63300000002</v>
      </c>
      <c r="L209" s="207"/>
      <c r="N209" s="230">
        <f t="shared" si="10"/>
        <v>0</v>
      </c>
    </row>
    <row r="210" spans="1:14" s="221" customFormat="1" ht="16.5" customHeight="1" x14ac:dyDescent="0.2">
      <c r="A210" s="222" t="s">
        <v>1399</v>
      </c>
      <c r="B210" s="223" t="s">
        <v>1465</v>
      </c>
      <c r="C210" s="224" t="s">
        <v>1466</v>
      </c>
      <c r="D210" s="230" t="s">
        <v>144</v>
      </c>
      <c r="E210" s="226">
        <v>47392</v>
      </c>
      <c r="F210" s="227">
        <v>48121</v>
      </c>
      <c r="G210" s="228">
        <v>3768952.84</v>
      </c>
      <c r="H210" s="229">
        <f t="shared" si="11"/>
        <v>3768952.84</v>
      </c>
      <c r="I210" s="228"/>
      <c r="J210" s="229"/>
      <c r="K210" s="218">
        <f t="shared" si="9"/>
        <v>376895.28399999999</v>
      </c>
      <c r="L210" s="207"/>
      <c r="N210" s="230">
        <f t="shared" si="10"/>
        <v>0</v>
      </c>
    </row>
    <row r="211" spans="1:14" s="221" customFormat="1" ht="16.5" customHeight="1" x14ac:dyDescent="0.2">
      <c r="A211" s="222" t="s">
        <v>1399</v>
      </c>
      <c r="B211" s="223" t="s">
        <v>1467</v>
      </c>
      <c r="C211" s="224" t="s">
        <v>1468</v>
      </c>
      <c r="D211" s="230" t="s">
        <v>144</v>
      </c>
      <c r="E211" s="226">
        <v>47392</v>
      </c>
      <c r="F211" s="227">
        <v>48121</v>
      </c>
      <c r="G211" s="228">
        <v>1307578.1399999999</v>
      </c>
      <c r="H211" s="229">
        <f t="shared" si="11"/>
        <v>1307578.1399999999</v>
      </c>
      <c r="I211" s="228"/>
      <c r="J211" s="229"/>
      <c r="K211" s="218">
        <f t="shared" si="9"/>
        <v>130757.814</v>
      </c>
      <c r="L211" s="207"/>
      <c r="N211" s="230">
        <f t="shared" si="10"/>
        <v>0</v>
      </c>
    </row>
    <row r="212" spans="1:14" s="221" customFormat="1" ht="16.5" customHeight="1" x14ac:dyDescent="0.2">
      <c r="A212" s="222" t="s">
        <v>1399</v>
      </c>
      <c r="B212" s="223" t="s">
        <v>1469</v>
      </c>
      <c r="C212" s="224" t="s">
        <v>1470</v>
      </c>
      <c r="D212" s="230" t="s">
        <v>144</v>
      </c>
      <c r="E212" s="226">
        <v>47392</v>
      </c>
      <c r="F212" s="227">
        <v>48121</v>
      </c>
      <c r="G212" s="228">
        <v>4162845.62</v>
      </c>
      <c r="H212" s="229">
        <f t="shared" si="11"/>
        <v>4162845.62</v>
      </c>
      <c r="I212" s="228"/>
      <c r="J212" s="229"/>
      <c r="K212" s="218">
        <f t="shared" si="9"/>
        <v>416284.56200000003</v>
      </c>
      <c r="L212" s="207"/>
      <c r="N212" s="230">
        <f t="shared" si="10"/>
        <v>0</v>
      </c>
    </row>
    <row r="213" spans="1:14" s="221" customFormat="1" ht="16.5" customHeight="1" x14ac:dyDescent="0.2">
      <c r="A213" s="222" t="s">
        <v>1399</v>
      </c>
      <c r="B213" s="223" t="s">
        <v>1471</v>
      </c>
      <c r="C213" s="224" t="s">
        <v>1472</v>
      </c>
      <c r="D213" s="230" t="s">
        <v>144</v>
      </c>
      <c r="E213" s="226">
        <v>47392</v>
      </c>
      <c r="F213" s="227">
        <v>48121</v>
      </c>
      <c r="G213" s="228">
        <v>1513395.44</v>
      </c>
      <c r="H213" s="229">
        <f t="shared" si="11"/>
        <v>1513395.44</v>
      </c>
      <c r="I213" s="228"/>
      <c r="J213" s="229"/>
      <c r="K213" s="218">
        <f t="shared" si="9"/>
        <v>151339.54399999999</v>
      </c>
      <c r="L213" s="207"/>
      <c r="N213" s="230">
        <f t="shared" si="10"/>
        <v>0</v>
      </c>
    </row>
    <row r="214" spans="1:14" s="221" customFormat="1" ht="16.5" customHeight="1" x14ac:dyDescent="0.2">
      <c r="A214" s="222"/>
      <c r="B214" s="223"/>
      <c r="C214" s="224"/>
      <c r="D214" s="230"/>
      <c r="E214" s="226"/>
      <c r="F214" s="227"/>
      <c r="G214" s="228">
        <v>0</v>
      </c>
      <c r="H214" s="229">
        <f t="shared" si="11"/>
        <v>0</v>
      </c>
      <c r="I214" s="228"/>
      <c r="J214" s="229"/>
      <c r="K214" s="218">
        <f t="shared" si="9"/>
        <v>0</v>
      </c>
      <c r="L214" s="207"/>
      <c r="N214" s="230">
        <f t="shared" si="10"/>
        <v>0</v>
      </c>
    </row>
    <row r="215" spans="1:14" s="221" customFormat="1" ht="16.5" customHeight="1" x14ac:dyDescent="0.2">
      <c r="A215" s="222"/>
      <c r="B215" s="223"/>
      <c r="C215" s="224" t="s">
        <v>1473</v>
      </c>
      <c r="D215" s="230"/>
      <c r="E215" s="226"/>
      <c r="F215" s="227"/>
      <c r="G215" s="228">
        <v>0</v>
      </c>
      <c r="H215" s="229">
        <f t="shared" si="11"/>
        <v>0</v>
      </c>
      <c r="I215" s="228"/>
      <c r="J215" s="229"/>
      <c r="K215" s="218">
        <f t="shared" si="9"/>
        <v>0</v>
      </c>
      <c r="L215" s="207"/>
      <c r="N215" s="230">
        <f t="shared" si="10"/>
        <v>0</v>
      </c>
    </row>
    <row r="216" spans="1:14" s="221" customFormat="1" ht="16.5" customHeight="1" x14ac:dyDescent="0.2">
      <c r="A216" s="222" t="s">
        <v>1399</v>
      </c>
      <c r="B216" s="223" t="s">
        <v>1474</v>
      </c>
      <c r="C216" s="224" t="s">
        <v>1475</v>
      </c>
      <c r="D216" s="230" t="s">
        <v>144</v>
      </c>
      <c r="E216" s="226">
        <v>47392</v>
      </c>
      <c r="F216" s="227">
        <v>48121</v>
      </c>
      <c r="G216" s="228">
        <v>1624148.14</v>
      </c>
      <c r="H216" s="229">
        <f t="shared" si="11"/>
        <v>1624148.14</v>
      </c>
      <c r="I216" s="228"/>
      <c r="J216" s="229"/>
      <c r="K216" s="218">
        <f t="shared" si="9"/>
        <v>162414.81400000001</v>
      </c>
      <c r="L216" s="207"/>
      <c r="N216" s="230">
        <f t="shared" si="10"/>
        <v>0</v>
      </c>
    </row>
    <row r="217" spans="1:14" s="221" customFormat="1" ht="16.5" customHeight="1" x14ac:dyDescent="0.2">
      <c r="A217" s="222" t="s">
        <v>1399</v>
      </c>
      <c r="B217" s="223" t="s">
        <v>1476</v>
      </c>
      <c r="C217" s="224" t="s">
        <v>1477</v>
      </c>
      <c r="D217" s="230" t="s">
        <v>144</v>
      </c>
      <c r="E217" s="226">
        <v>47392</v>
      </c>
      <c r="F217" s="227">
        <v>48121</v>
      </c>
      <c r="G217" s="228">
        <v>1626729.79</v>
      </c>
      <c r="H217" s="229">
        <f t="shared" si="11"/>
        <v>1626729.79</v>
      </c>
      <c r="I217" s="228"/>
      <c r="J217" s="229"/>
      <c r="K217" s="218">
        <f t="shared" si="9"/>
        <v>162672.97900000002</v>
      </c>
      <c r="L217" s="207"/>
      <c r="N217" s="230">
        <f t="shared" si="10"/>
        <v>0</v>
      </c>
    </row>
    <row r="218" spans="1:14" s="221" customFormat="1" ht="16.5" customHeight="1" x14ac:dyDescent="0.2">
      <c r="A218" s="222" t="s">
        <v>1399</v>
      </c>
      <c r="B218" s="223" t="s">
        <v>1478</v>
      </c>
      <c r="C218" s="224" t="s">
        <v>1479</v>
      </c>
      <c r="D218" s="230" t="s">
        <v>144</v>
      </c>
      <c r="E218" s="226">
        <v>47392</v>
      </c>
      <c r="F218" s="227">
        <v>48121</v>
      </c>
      <c r="G218" s="228">
        <v>1626729.79</v>
      </c>
      <c r="H218" s="229">
        <f t="shared" si="11"/>
        <v>1626729.79</v>
      </c>
      <c r="I218" s="228"/>
      <c r="J218" s="229"/>
      <c r="K218" s="218">
        <f t="shared" si="9"/>
        <v>162672.97900000002</v>
      </c>
      <c r="L218" s="207"/>
      <c r="N218" s="230">
        <f t="shared" si="10"/>
        <v>0</v>
      </c>
    </row>
    <row r="219" spans="1:14" s="221" customFormat="1" ht="16.5" customHeight="1" x14ac:dyDescent="0.2">
      <c r="A219" s="222" t="s">
        <v>1399</v>
      </c>
      <c r="B219" s="223" t="s">
        <v>1480</v>
      </c>
      <c r="C219" s="224" t="s">
        <v>1481</v>
      </c>
      <c r="D219" s="230" t="s">
        <v>144</v>
      </c>
      <c r="E219" s="226">
        <v>47392</v>
      </c>
      <c r="F219" s="227">
        <v>48121</v>
      </c>
      <c r="G219" s="228">
        <v>1626418.75</v>
      </c>
      <c r="H219" s="229">
        <f t="shared" si="11"/>
        <v>1626418.75</v>
      </c>
      <c r="I219" s="228"/>
      <c r="J219" s="229"/>
      <c r="K219" s="218">
        <f t="shared" si="9"/>
        <v>162641.875</v>
      </c>
      <c r="L219" s="207"/>
      <c r="N219" s="230">
        <f t="shared" si="10"/>
        <v>0</v>
      </c>
    </row>
    <row r="220" spans="1:14" s="221" customFormat="1" ht="16.5" customHeight="1" x14ac:dyDescent="0.2">
      <c r="A220" s="222" t="s">
        <v>1399</v>
      </c>
      <c r="B220" s="223" t="s">
        <v>1482</v>
      </c>
      <c r="C220" s="224" t="s">
        <v>1483</v>
      </c>
      <c r="D220" s="230" t="s">
        <v>144</v>
      </c>
      <c r="E220" s="226">
        <v>47392</v>
      </c>
      <c r="F220" s="227">
        <v>48121</v>
      </c>
      <c r="G220" s="228">
        <v>1647939.72</v>
      </c>
      <c r="H220" s="229">
        <f t="shared" si="11"/>
        <v>1647939.72</v>
      </c>
      <c r="I220" s="228"/>
      <c r="J220" s="229"/>
      <c r="K220" s="218">
        <f t="shared" si="9"/>
        <v>164793.97200000001</v>
      </c>
      <c r="L220" s="207"/>
      <c r="N220" s="230">
        <f t="shared" si="10"/>
        <v>0</v>
      </c>
    </row>
    <row r="221" spans="1:14" s="221" customFormat="1" ht="16.5" customHeight="1" x14ac:dyDescent="0.2">
      <c r="A221" s="222"/>
      <c r="B221" s="223"/>
      <c r="C221" s="224"/>
      <c r="D221" s="230"/>
      <c r="E221" s="226"/>
      <c r="F221" s="227"/>
      <c r="G221" s="228">
        <v>0</v>
      </c>
      <c r="H221" s="229">
        <f t="shared" si="11"/>
        <v>0</v>
      </c>
      <c r="I221" s="228"/>
      <c r="J221" s="229"/>
      <c r="K221" s="218">
        <f t="shared" si="9"/>
        <v>0</v>
      </c>
      <c r="L221" s="207"/>
      <c r="N221" s="230">
        <f t="shared" si="10"/>
        <v>0</v>
      </c>
    </row>
    <row r="222" spans="1:14" s="221" customFormat="1" ht="16.5" customHeight="1" x14ac:dyDescent="0.2">
      <c r="A222" s="222"/>
      <c r="B222" s="223"/>
      <c r="C222" s="224" t="s">
        <v>1484</v>
      </c>
      <c r="D222" s="230"/>
      <c r="E222" s="226"/>
      <c r="F222" s="227"/>
      <c r="G222" s="228">
        <v>0</v>
      </c>
      <c r="H222" s="229">
        <f t="shared" si="11"/>
        <v>0</v>
      </c>
      <c r="I222" s="228"/>
      <c r="J222" s="229"/>
      <c r="K222" s="218">
        <f t="shared" si="9"/>
        <v>0</v>
      </c>
      <c r="L222" s="207"/>
      <c r="N222" s="230">
        <f t="shared" si="10"/>
        <v>0</v>
      </c>
    </row>
    <row r="223" spans="1:14" s="221" customFormat="1" ht="16.5" customHeight="1" x14ac:dyDescent="0.2">
      <c r="A223" s="222" t="s">
        <v>1399</v>
      </c>
      <c r="B223" s="223" t="s">
        <v>1485</v>
      </c>
      <c r="C223" s="224" t="s">
        <v>1486</v>
      </c>
      <c r="D223" s="230" t="s">
        <v>144</v>
      </c>
      <c r="E223" s="226">
        <v>45931</v>
      </c>
      <c r="F223" s="227">
        <v>48121</v>
      </c>
      <c r="G223" s="228">
        <v>4665624.75</v>
      </c>
      <c r="H223" s="229">
        <f t="shared" si="11"/>
        <v>4665624.75</v>
      </c>
      <c r="I223" s="228"/>
      <c r="J223" s="229"/>
      <c r="K223" s="218">
        <f t="shared" si="9"/>
        <v>466562.47500000003</v>
      </c>
      <c r="L223" s="207"/>
      <c r="N223" s="230">
        <f t="shared" si="10"/>
        <v>0</v>
      </c>
    </row>
    <row r="224" spans="1:14" s="221" customFormat="1" ht="16.5" customHeight="1" x14ac:dyDescent="0.2">
      <c r="A224" s="222"/>
      <c r="B224" s="223"/>
      <c r="C224" s="224"/>
      <c r="D224" s="230"/>
      <c r="E224" s="226"/>
      <c r="F224" s="227"/>
      <c r="G224" s="228">
        <v>0</v>
      </c>
      <c r="H224" s="229">
        <f t="shared" si="11"/>
        <v>0</v>
      </c>
      <c r="I224" s="228"/>
      <c r="J224" s="229"/>
      <c r="K224" s="218">
        <f t="shared" si="9"/>
        <v>0</v>
      </c>
      <c r="L224" s="207"/>
      <c r="N224" s="230">
        <f t="shared" si="10"/>
        <v>0</v>
      </c>
    </row>
    <row r="225" spans="1:14" s="221" customFormat="1" ht="16.5" customHeight="1" x14ac:dyDescent="0.2">
      <c r="A225" s="222"/>
      <c r="B225" s="223"/>
      <c r="C225" s="224" t="s">
        <v>1487</v>
      </c>
      <c r="D225" s="230"/>
      <c r="E225" s="226"/>
      <c r="F225" s="227"/>
      <c r="G225" s="228">
        <v>0</v>
      </c>
      <c r="H225" s="229">
        <f t="shared" si="11"/>
        <v>0</v>
      </c>
      <c r="I225" s="228"/>
      <c r="J225" s="229"/>
      <c r="K225" s="218">
        <f t="shared" si="9"/>
        <v>0</v>
      </c>
      <c r="L225" s="207"/>
      <c r="N225" s="230">
        <f t="shared" si="10"/>
        <v>0</v>
      </c>
    </row>
    <row r="226" spans="1:14" s="221" customFormat="1" ht="16.5" customHeight="1" x14ac:dyDescent="0.2">
      <c r="A226" s="222" t="s">
        <v>1488</v>
      </c>
      <c r="B226" s="223" t="s">
        <v>1489</v>
      </c>
      <c r="C226" s="224" t="s">
        <v>1490</v>
      </c>
      <c r="D226" s="230" t="s">
        <v>144</v>
      </c>
      <c r="E226" s="226">
        <v>47392</v>
      </c>
      <c r="F226" s="227">
        <v>48121</v>
      </c>
      <c r="G226" s="228">
        <v>2970447.76</v>
      </c>
      <c r="H226" s="229">
        <f t="shared" si="11"/>
        <v>2970447.76</v>
      </c>
      <c r="I226" s="228"/>
      <c r="J226" s="229"/>
      <c r="K226" s="218">
        <f t="shared" si="9"/>
        <v>297044.77600000001</v>
      </c>
      <c r="L226" s="207"/>
      <c r="N226" s="230">
        <f t="shared" si="10"/>
        <v>0</v>
      </c>
    </row>
    <row r="227" spans="1:14" s="221" customFormat="1" ht="16.5" customHeight="1" x14ac:dyDescent="0.2">
      <c r="A227" s="222"/>
      <c r="B227" s="223"/>
      <c r="C227" s="224"/>
      <c r="D227" s="230"/>
      <c r="E227" s="226"/>
      <c r="F227" s="227"/>
      <c r="G227" s="228"/>
      <c r="H227" s="229"/>
      <c r="I227" s="228"/>
      <c r="J227" s="229"/>
      <c r="K227" s="218">
        <f t="shared" si="9"/>
        <v>0</v>
      </c>
      <c r="L227" s="207"/>
      <c r="N227" s="230">
        <f t="shared" si="10"/>
        <v>0</v>
      </c>
    </row>
    <row r="228" spans="1:14" s="221" customFormat="1" ht="16.5" customHeight="1" x14ac:dyDescent="0.2">
      <c r="A228" s="222"/>
      <c r="B228" s="223"/>
      <c r="C228" s="224"/>
      <c r="D228" s="230"/>
      <c r="E228" s="226"/>
      <c r="F228" s="227"/>
      <c r="G228" s="228"/>
      <c r="H228" s="229"/>
      <c r="I228" s="228"/>
      <c r="J228" s="229"/>
      <c r="K228" s="218">
        <f t="shared" si="9"/>
        <v>0</v>
      </c>
      <c r="L228" s="207"/>
      <c r="N228" s="230">
        <f t="shared" si="10"/>
        <v>0</v>
      </c>
    </row>
    <row r="229" spans="1:14" s="221" customFormat="1" ht="16.5" customHeight="1" x14ac:dyDescent="0.2">
      <c r="A229" s="222"/>
      <c r="B229" s="223"/>
      <c r="C229" s="224"/>
      <c r="D229" s="230"/>
      <c r="E229" s="226"/>
      <c r="F229" s="227"/>
      <c r="G229" s="228"/>
      <c r="H229" s="229"/>
      <c r="I229" s="228"/>
      <c r="J229" s="229"/>
      <c r="K229" s="218">
        <f t="shared" si="9"/>
        <v>0</v>
      </c>
      <c r="L229" s="207"/>
      <c r="N229" s="230">
        <f t="shared" si="10"/>
        <v>0</v>
      </c>
    </row>
    <row r="230" spans="1:14" s="221" customFormat="1" ht="16.5" customHeight="1" x14ac:dyDescent="0.2">
      <c r="A230" s="222"/>
      <c r="B230" s="223"/>
      <c r="C230" s="224"/>
      <c r="D230" s="230"/>
      <c r="E230" s="226"/>
      <c r="F230" s="227"/>
      <c r="G230" s="228"/>
      <c r="H230" s="229"/>
      <c r="I230" s="228"/>
      <c r="J230" s="229"/>
      <c r="K230" s="218">
        <f t="shared" si="9"/>
        <v>0</v>
      </c>
      <c r="L230" s="207"/>
      <c r="N230" s="230">
        <f t="shared" si="10"/>
        <v>0</v>
      </c>
    </row>
    <row r="231" spans="1:14" s="221" customFormat="1" ht="16.5" customHeight="1" x14ac:dyDescent="0.2">
      <c r="A231" s="222"/>
      <c r="B231" s="223"/>
      <c r="C231" s="224"/>
      <c r="D231" s="230"/>
      <c r="E231" s="226"/>
      <c r="F231" s="227"/>
      <c r="G231" s="228"/>
      <c r="H231" s="229"/>
      <c r="I231" s="228"/>
      <c r="J231" s="229"/>
      <c r="K231" s="218">
        <f t="shared" si="9"/>
        <v>0</v>
      </c>
      <c r="L231" s="207"/>
      <c r="N231" s="230">
        <f t="shared" si="10"/>
        <v>0</v>
      </c>
    </row>
    <row r="232" spans="1:14" s="221" customFormat="1" ht="16.5" customHeight="1" x14ac:dyDescent="0.2">
      <c r="A232" s="222"/>
      <c r="B232" s="223"/>
      <c r="C232" s="224"/>
      <c r="D232" s="230"/>
      <c r="E232" s="226"/>
      <c r="F232" s="227"/>
      <c r="G232" s="228"/>
      <c r="H232" s="229"/>
      <c r="I232" s="228"/>
      <c r="J232" s="229"/>
      <c r="K232" s="218">
        <f t="shared" si="9"/>
        <v>0</v>
      </c>
      <c r="L232" s="207"/>
      <c r="N232" s="230">
        <f t="shared" si="10"/>
        <v>0</v>
      </c>
    </row>
    <row r="233" spans="1:14" s="221" customFormat="1" ht="16.5" customHeight="1" x14ac:dyDescent="0.2">
      <c r="A233" s="222"/>
      <c r="B233" s="223"/>
      <c r="C233" s="224"/>
      <c r="D233" s="230"/>
      <c r="E233" s="226"/>
      <c r="F233" s="227"/>
      <c r="G233" s="228"/>
      <c r="H233" s="229"/>
      <c r="I233" s="228"/>
      <c r="J233" s="229"/>
      <c r="K233" s="218">
        <f t="shared" si="9"/>
        <v>0</v>
      </c>
      <c r="L233" s="207"/>
      <c r="N233" s="230">
        <f t="shared" si="10"/>
        <v>0</v>
      </c>
    </row>
    <row r="234" spans="1:14" s="221" customFormat="1" ht="16.5" customHeight="1" x14ac:dyDescent="0.2">
      <c r="A234" s="222"/>
      <c r="B234" s="223"/>
      <c r="C234" s="224"/>
      <c r="D234" s="230"/>
      <c r="E234" s="226"/>
      <c r="F234" s="227"/>
      <c r="G234" s="228"/>
      <c r="H234" s="229"/>
      <c r="I234" s="228"/>
      <c r="J234" s="229"/>
      <c r="K234" s="218">
        <f t="shared" si="9"/>
        <v>0</v>
      </c>
      <c r="L234" s="207"/>
      <c r="N234" s="230">
        <f t="shared" si="10"/>
        <v>0</v>
      </c>
    </row>
    <row r="235" spans="1:14" s="221" customFormat="1" ht="16.5" customHeight="1" x14ac:dyDescent="0.2">
      <c r="A235" s="222"/>
      <c r="B235" s="223"/>
      <c r="C235" s="224"/>
      <c r="D235" s="230"/>
      <c r="E235" s="226"/>
      <c r="F235" s="227"/>
      <c r="G235" s="228"/>
      <c r="H235" s="229"/>
      <c r="I235" s="228"/>
      <c r="J235" s="229"/>
      <c r="K235" s="218">
        <f t="shared" si="9"/>
        <v>0</v>
      </c>
      <c r="L235" s="207"/>
      <c r="N235" s="230">
        <f t="shared" si="10"/>
        <v>0</v>
      </c>
    </row>
    <row r="236" spans="1:14" s="221" customFormat="1" ht="16.5" customHeight="1" x14ac:dyDescent="0.2">
      <c r="A236" s="222"/>
      <c r="B236" s="223"/>
      <c r="C236" s="224"/>
      <c r="D236" s="230"/>
      <c r="E236" s="226"/>
      <c r="F236" s="227"/>
      <c r="G236" s="228"/>
      <c r="H236" s="229"/>
      <c r="I236" s="228"/>
      <c r="J236" s="229"/>
      <c r="K236" s="218">
        <f t="shared" si="9"/>
        <v>0</v>
      </c>
      <c r="L236" s="207"/>
      <c r="N236" s="230">
        <f t="shared" si="10"/>
        <v>0</v>
      </c>
    </row>
    <row r="237" spans="1:14" s="221" customFormat="1" ht="16.5" customHeight="1" x14ac:dyDescent="0.2">
      <c r="A237" s="222"/>
      <c r="B237" s="223"/>
      <c r="C237" s="224"/>
      <c r="D237" s="230"/>
      <c r="E237" s="226"/>
      <c r="F237" s="227"/>
      <c r="G237" s="228"/>
      <c r="H237" s="229"/>
      <c r="I237" s="228"/>
      <c r="J237" s="229"/>
      <c r="K237" s="218">
        <f t="shared" si="9"/>
        <v>0</v>
      </c>
      <c r="L237" s="207"/>
      <c r="N237" s="230">
        <f t="shared" si="10"/>
        <v>0</v>
      </c>
    </row>
    <row r="238" spans="1:14" s="221" customFormat="1" ht="16.5" customHeight="1" x14ac:dyDescent="0.2">
      <c r="A238" s="222"/>
      <c r="B238" s="223"/>
      <c r="C238" s="224"/>
      <c r="D238" s="230"/>
      <c r="E238" s="226"/>
      <c r="F238" s="227"/>
      <c r="G238" s="228"/>
      <c r="H238" s="229"/>
      <c r="I238" s="228"/>
      <c r="J238" s="229"/>
      <c r="K238" s="218">
        <f t="shared" si="9"/>
        <v>0</v>
      </c>
      <c r="L238" s="207"/>
      <c r="N238" s="230">
        <f t="shared" si="10"/>
        <v>0</v>
      </c>
    </row>
    <row r="239" spans="1:14" s="221" customFormat="1" ht="16.5" customHeight="1" x14ac:dyDescent="0.2">
      <c r="A239" s="222"/>
      <c r="B239" s="223"/>
      <c r="C239" s="224"/>
      <c r="D239" s="230"/>
      <c r="E239" s="226"/>
      <c r="F239" s="227"/>
      <c r="G239" s="228"/>
      <c r="H239" s="229"/>
      <c r="I239" s="228"/>
      <c r="J239" s="229"/>
      <c r="K239" s="218">
        <f t="shared" si="9"/>
        <v>0</v>
      </c>
      <c r="L239" s="207"/>
      <c r="N239" s="230">
        <f t="shared" si="10"/>
        <v>0</v>
      </c>
    </row>
    <row r="240" spans="1:14" s="221" customFormat="1" ht="16.5" customHeight="1" x14ac:dyDescent="0.2">
      <c r="A240" s="222"/>
      <c r="B240" s="223"/>
      <c r="C240" s="224"/>
      <c r="D240" s="230"/>
      <c r="E240" s="226"/>
      <c r="F240" s="227"/>
      <c r="G240" s="228"/>
      <c r="H240" s="229"/>
      <c r="I240" s="228"/>
      <c r="J240" s="229"/>
      <c r="K240" s="218">
        <f t="shared" si="9"/>
        <v>0</v>
      </c>
      <c r="L240" s="207"/>
      <c r="N240" s="230">
        <f t="shared" si="10"/>
        <v>0</v>
      </c>
    </row>
    <row r="241" spans="1:14" s="221" customFormat="1" ht="16.5" customHeight="1" x14ac:dyDescent="0.2">
      <c r="A241" s="222"/>
      <c r="B241" s="223"/>
      <c r="C241" s="224"/>
      <c r="D241" s="230"/>
      <c r="E241" s="226"/>
      <c r="F241" s="227"/>
      <c r="G241" s="228"/>
      <c r="H241" s="229"/>
      <c r="I241" s="228"/>
      <c r="J241" s="229"/>
      <c r="K241" s="218">
        <f t="shared" si="9"/>
        <v>0</v>
      </c>
      <c r="L241" s="207"/>
      <c r="N241" s="230">
        <f t="shared" si="10"/>
        <v>0</v>
      </c>
    </row>
    <row r="242" spans="1:14" s="221" customFormat="1" ht="16.5" customHeight="1" x14ac:dyDescent="0.2">
      <c r="A242" s="222"/>
      <c r="B242" s="223"/>
      <c r="C242" s="224"/>
      <c r="D242" s="230"/>
      <c r="E242" s="226"/>
      <c r="F242" s="227"/>
      <c r="G242" s="228"/>
      <c r="H242" s="229"/>
      <c r="I242" s="228"/>
      <c r="J242" s="229"/>
      <c r="K242" s="218">
        <f t="shared" si="9"/>
        <v>0</v>
      </c>
      <c r="L242" s="207"/>
      <c r="N242" s="230">
        <f t="shared" si="10"/>
        <v>0</v>
      </c>
    </row>
    <row r="243" spans="1:14" s="221" customFormat="1" ht="16.5" customHeight="1" x14ac:dyDescent="0.2">
      <c r="A243" s="222"/>
      <c r="B243" s="223"/>
      <c r="C243" s="224"/>
      <c r="D243" s="230"/>
      <c r="E243" s="226"/>
      <c r="F243" s="227"/>
      <c r="G243" s="228"/>
      <c r="H243" s="229"/>
      <c r="I243" s="228"/>
      <c r="J243" s="229"/>
      <c r="K243" s="218">
        <f t="shared" si="9"/>
        <v>0</v>
      </c>
      <c r="L243" s="207"/>
      <c r="N243" s="230">
        <f t="shared" si="10"/>
        <v>0</v>
      </c>
    </row>
    <row r="244" spans="1:14" s="221" customFormat="1" ht="16.5" customHeight="1" x14ac:dyDescent="0.2">
      <c r="A244" s="222"/>
      <c r="B244" s="223"/>
      <c r="C244" s="224"/>
      <c r="D244" s="230"/>
      <c r="E244" s="226"/>
      <c r="F244" s="227"/>
      <c r="G244" s="228"/>
      <c r="H244" s="229"/>
      <c r="I244" s="228"/>
      <c r="J244" s="229"/>
      <c r="K244" s="218">
        <f t="shared" si="9"/>
        <v>0</v>
      </c>
      <c r="L244" s="207"/>
      <c r="N244" s="230">
        <f t="shared" si="10"/>
        <v>0</v>
      </c>
    </row>
    <row r="245" spans="1:14" s="221" customFormat="1" ht="16.5" customHeight="1" x14ac:dyDescent="0.2">
      <c r="A245" s="222"/>
      <c r="B245" s="223"/>
      <c r="C245" s="224"/>
      <c r="D245" s="230"/>
      <c r="E245" s="226"/>
      <c r="F245" s="227"/>
      <c r="G245" s="228"/>
      <c r="H245" s="229"/>
      <c r="I245" s="228"/>
      <c r="J245" s="229"/>
      <c r="K245" s="218">
        <f t="shared" si="9"/>
        <v>0</v>
      </c>
      <c r="L245" s="207"/>
      <c r="N245" s="230">
        <f t="shared" si="10"/>
        <v>0</v>
      </c>
    </row>
    <row r="246" spans="1:14" s="221" customFormat="1" ht="16.5" customHeight="1" x14ac:dyDescent="0.2">
      <c r="A246" s="222"/>
      <c r="B246" s="223"/>
      <c r="C246" s="224"/>
      <c r="D246" s="230"/>
      <c r="E246" s="226"/>
      <c r="F246" s="227"/>
      <c r="G246" s="228"/>
      <c r="H246" s="229"/>
      <c r="I246" s="228"/>
      <c r="J246" s="229"/>
      <c r="K246" s="218">
        <f t="shared" si="9"/>
        <v>0</v>
      </c>
      <c r="L246" s="207"/>
      <c r="N246" s="230">
        <f t="shared" si="10"/>
        <v>0</v>
      </c>
    </row>
    <row r="247" spans="1:14" s="221" customFormat="1" ht="16.5" customHeight="1" x14ac:dyDescent="0.2">
      <c r="A247" s="222"/>
      <c r="B247" s="223"/>
      <c r="C247" s="224"/>
      <c r="D247" s="230"/>
      <c r="E247" s="226"/>
      <c r="F247" s="227"/>
      <c r="G247" s="228"/>
      <c r="H247" s="229"/>
      <c r="I247" s="228"/>
      <c r="J247" s="229"/>
      <c r="K247" s="218">
        <f t="shared" si="9"/>
        <v>0</v>
      </c>
      <c r="L247" s="207"/>
      <c r="N247" s="230">
        <f t="shared" si="10"/>
        <v>0</v>
      </c>
    </row>
    <row r="248" spans="1:14" s="221" customFormat="1" ht="16.5" customHeight="1" x14ac:dyDescent="0.2">
      <c r="A248" s="222"/>
      <c r="B248" s="223"/>
      <c r="C248" s="224"/>
      <c r="D248" s="230"/>
      <c r="E248" s="226"/>
      <c r="F248" s="227"/>
      <c r="G248" s="228"/>
      <c r="H248" s="229"/>
      <c r="I248" s="228"/>
      <c r="J248" s="229"/>
      <c r="K248" s="218">
        <f t="shared" si="9"/>
        <v>0</v>
      </c>
      <c r="L248" s="207"/>
      <c r="N248" s="230">
        <f t="shared" si="10"/>
        <v>0</v>
      </c>
    </row>
    <row r="249" spans="1:14" s="221" customFormat="1" ht="16.5" customHeight="1" x14ac:dyDescent="0.2">
      <c r="A249" s="222"/>
      <c r="B249" s="223"/>
      <c r="C249" s="224"/>
      <c r="D249" s="230"/>
      <c r="E249" s="226"/>
      <c r="F249" s="227"/>
      <c r="G249" s="228"/>
      <c r="H249" s="229"/>
      <c r="I249" s="228"/>
      <c r="J249" s="229"/>
      <c r="K249" s="218">
        <f t="shared" si="9"/>
        <v>0</v>
      </c>
      <c r="L249" s="207"/>
      <c r="N249" s="230">
        <f t="shared" si="10"/>
        <v>0</v>
      </c>
    </row>
    <row r="250" spans="1:14" s="221" customFormat="1" ht="16.5" customHeight="1" x14ac:dyDescent="0.2">
      <c r="A250" s="222"/>
      <c r="B250" s="223"/>
      <c r="C250" s="224"/>
      <c r="D250" s="230"/>
      <c r="E250" s="226"/>
      <c r="F250" s="227"/>
      <c r="G250" s="228"/>
      <c r="H250" s="229"/>
      <c r="I250" s="228"/>
      <c r="J250" s="229"/>
      <c r="K250" s="218">
        <f t="shared" si="9"/>
        <v>0</v>
      </c>
      <c r="L250" s="207"/>
      <c r="N250" s="230">
        <f t="shared" si="10"/>
        <v>0</v>
      </c>
    </row>
    <row r="251" spans="1:14" s="221" customFormat="1" ht="16.5" customHeight="1" x14ac:dyDescent="0.2">
      <c r="A251" s="222"/>
      <c r="B251" s="223"/>
      <c r="C251" s="224"/>
      <c r="D251" s="230"/>
      <c r="E251" s="226"/>
      <c r="F251" s="227"/>
      <c r="G251" s="228"/>
      <c r="H251" s="229"/>
      <c r="I251" s="228"/>
      <c r="J251" s="229"/>
      <c r="K251" s="218">
        <f t="shared" si="9"/>
        <v>0</v>
      </c>
      <c r="L251" s="207"/>
      <c r="N251" s="230">
        <f t="shared" si="10"/>
        <v>0</v>
      </c>
    </row>
    <row r="252" spans="1:14" s="221" customFormat="1" ht="16.5" customHeight="1" x14ac:dyDescent="0.2">
      <c r="A252" s="222"/>
      <c r="B252" s="223"/>
      <c r="C252" s="224"/>
      <c r="D252" s="230"/>
      <c r="E252" s="226"/>
      <c r="F252" s="227"/>
      <c r="G252" s="228"/>
      <c r="H252" s="229"/>
      <c r="I252" s="228"/>
      <c r="J252" s="229"/>
      <c r="K252" s="218">
        <f t="shared" si="9"/>
        <v>0</v>
      </c>
      <c r="L252" s="207"/>
      <c r="N252" s="230">
        <f t="shared" si="10"/>
        <v>0</v>
      </c>
    </row>
    <row r="253" spans="1:14" s="221" customFormat="1" ht="16.5" customHeight="1" x14ac:dyDescent="0.2">
      <c r="A253" s="222"/>
      <c r="B253" s="223"/>
      <c r="C253" s="224"/>
      <c r="D253" s="230"/>
      <c r="E253" s="226"/>
      <c r="F253" s="227"/>
      <c r="G253" s="228"/>
      <c r="H253" s="229"/>
      <c r="I253" s="228"/>
      <c r="J253" s="229"/>
      <c r="K253" s="218">
        <f t="shared" si="9"/>
        <v>0</v>
      </c>
      <c r="L253" s="207"/>
      <c r="N253" s="230">
        <f t="shared" si="10"/>
        <v>0</v>
      </c>
    </row>
    <row r="254" spans="1:14" s="221" customFormat="1" ht="16.5" customHeight="1" x14ac:dyDescent="0.2">
      <c r="A254" s="222"/>
      <c r="B254" s="223"/>
      <c r="C254" s="224"/>
      <c r="D254" s="230"/>
      <c r="E254" s="226"/>
      <c r="F254" s="227"/>
      <c r="G254" s="228"/>
      <c r="H254" s="229"/>
      <c r="I254" s="228"/>
      <c r="J254" s="229"/>
      <c r="K254" s="218">
        <f t="shared" si="9"/>
        <v>0</v>
      </c>
      <c r="L254" s="207"/>
      <c r="N254" s="230">
        <f t="shared" si="10"/>
        <v>0</v>
      </c>
    </row>
    <row r="255" spans="1:14" s="221" customFormat="1" ht="16.5" customHeight="1" x14ac:dyDescent="0.2">
      <c r="A255" s="222"/>
      <c r="B255" s="223"/>
      <c r="C255" s="224"/>
      <c r="D255" s="230"/>
      <c r="E255" s="226"/>
      <c r="F255" s="227"/>
      <c r="G255" s="228"/>
      <c r="H255" s="229"/>
      <c r="I255" s="228"/>
      <c r="J255" s="229"/>
      <c r="K255" s="218">
        <f t="shared" si="9"/>
        <v>0</v>
      </c>
      <c r="L255" s="207"/>
      <c r="N255" s="230">
        <f t="shared" si="10"/>
        <v>0</v>
      </c>
    </row>
    <row r="256" spans="1:14" s="221" customFormat="1" ht="16.5" customHeight="1" x14ac:dyDescent="0.2">
      <c r="A256" s="222"/>
      <c r="B256" s="223"/>
      <c r="C256" s="224"/>
      <c r="D256" s="230"/>
      <c r="E256" s="226"/>
      <c r="F256" s="227"/>
      <c r="G256" s="228"/>
      <c r="H256" s="229"/>
      <c r="I256" s="228"/>
      <c r="J256" s="229"/>
      <c r="K256" s="218">
        <f t="shared" si="9"/>
        <v>0</v>
      </c>
      <c r="L256" s="207"/>
      <c r="N256" s="230">
        <f t="shared" si="10"/>
        <v>0</v>
      </c>
    </row>
    <row r="257" spans="1:14" s="221" customFormat="1" ht="16.5" customHeight="1" x14ac:dyDescent="0.2">
      <c r="A257" s="222"/>
      <c r="B257" s="223"/>
      <c r="C257" s="224"/>
      <c r="D257" s="230"/>
      <c r="E257" s="226"/>
      <c r="F257" s="227"/>
      <c r="G257" s="228"/>
      <c r="H257" s="229"/>
      <c r="I257" s="228"/>
      <c r="J257" s="229"/>
      <c r="K257" s="218">
        <f t="shared" si="9"/>
        <v>0</v>
      </c>
      <c r="L257" s="207"/>
      <c r="N257" s="230">
        <f t="shared" si="10"/>
        <v>0</v>
      </c>
    </row>
    <row r="258" spans="1:14" s="221" customFormat="1" ht="16.5" customHeight="1" x14ac:dyDescent="0.2">
      <c r="A258" s="222"/>
      <c r="B258" s="223"/>
      <c r="C258" s="224"/>
      <c r="D258" s="230"/>
      <c r="E258" s="226"/>
      <c r="F258" s="227"/>
      <c r="G258" s="228"/>
      <c r="H258" s="229"/>
      <c r="I258" s="228"/>
      <c r="J258" s="229"/>
      <c r="K258" s="218">
        <f t="shared" si="9"/>
        <v>0</v>
      </c>
      <c r="L258" s="207"/>
      <c r="N258" s="230">
        <f t="shared" si="10"/>
        <v>0</v>
      </c>
    </row>
    <row r="259" spans="1:14" s="221" customFormat="1" ht="16.5" customHeight="1" x14ac:dyDescent="0.2">
      <c r="A259" s="222"/>
      <c r="B259" s="223"/>
      <c r="C259" s="224"/>
      <c r="D259" s="230"/>
      <c r="E259" s="226"/>
      <c r="F259" s="227"/>
      <c r="G259" s="228"/>
      <c r="H259" s="229"/>
      <c r="I259" s="228"/>
      <c r="J259" s="229"/>
      <c r="K259" s="218">
        <f t="shared" si="9"/>
        <v>0</v>
      </c>
      <c r="L259" s="207"/>
      <c r="N259" s="230">
        <f t="shared" si="10"/>
        <v>0</v>
      </c>
    </row>
    <row r="260" spans="1:14" s="221" customFormat="1" ht="16.5" customHeight="1" x14ac:dyDescent="0.2">
      <c r="A260" s="222"/>
      <c r="B260" s="223"/>
      <c r="C260" s="224"/>
      <c r="D260" s="230"/>
      <c r="E260" s="226"/>
      <c r="F260" s="227"/>
      <c r="G260" s="228"/>
      <c r="H260" s="229"/>
      <c r="I260" s="228"/>
      <c r="J260" s="229"/>
      <c r="K260" s="218">
        <f t="shared" si="9"/>
        <v>0</v>
      </c>
      <c r="L260" s="207"/>
      <c r="N260" s="230">
        <f t="shared" si="10"/>
        <v>0</v>
      </c>
    </row>
    <row r="261" spans="1:14" s="221" customFormat="1" ht="16.5" customHeight="1" x14ac:dyDescent="0.2">
      <c r="A261" s="222"/>
      <c r="B261" s="223"/>
      <c r="C261" s="224"/>
      <c r="D261" s="230"/>
      <c r="E261" s="226"/>
      <c r="F261" s="227"/>
      <c r="G261" s="228"/>
      <c r="H261" s="229"/>
      <c r="I261" s="228"/>
      <c r="J261" s="229"/>
      <c r="K261" s="218">
        <f t="shared" si="9"/>
        <v>0</v>
      </c>
      <c r="L261" s="207"/>
      <c r="N261" s="230">
        <f t="shared" si="10"/>
        <v>0</v>
      </c>
    </row>
    <row r="262" spans="1:14" s="221" customFormat="1" ht="16.5" customHeight="1" x14ac:dyDescent="0.2">
      <c r="A262" s="222"/>
      <c r="B262" s="223"/>
      <c r="C262" s="224"/>
      <c r="D262" s="230"/>
      <c r="E262" s="226"/>
      <c r="F262" s="227"/>
      <c r="G262" s="228"/>
      <c r="H262" s="229"/>
      <c r="I262" s="228"/>
      <c r="J262" s="229"/>
      <c r="K262" s="218">
        <f t="shared" si="9"/>
        <v>0</v>
      </c>
      <c r="L262" s="207"/>
      <c r="N262" s="230">
        <f t="shared" si="10"/>
        <v>0</v>
      </c>
    </row>
    <row r="263" spans="1:14" s="221" customFormat="1" ht="16.5" customHeight="1" x14ac:dyDescent="0.2">
      <c r="A263" s="222"/>
      <c r="B263" s="223"/>
      <c r="C263" s="224"/>
      <c r="D263" s="230"/>
      <c r="E263" s="226"/>
      <c r="F263" s="227"/>
      <c r="G263" s="228"/>
      <c r="H263" s="229"/>
      <c r="I263" s="228"/>
      <c r="J263" s="229"/>
      <c r="K263" s="218">
        <f t="shared" si="9"/>
        <v>0</v>
      </c>
      <c r="L263" s="207"/>
      <c r="N263" s="230">
        <f t="shared" si="10"/>
        <v>0</v>
      </c>
    </row>
    <row r="264" spans="1:14" s="221" customFormat="1" ht="16.5" customHeight="1" x14ac:dyDescent="0.2">
      <c r="A264" s="222"/>
      <c r="B264" s="223"/>
      <c r="C264" s="224"/>
      <c r="D264" s="230"/>
      <c r="E264" s="226"/>
      <c r="F264" s="227"/>
      <c r="G264" s="228"/>
      <c r="H264" s="229"/>
      <c r="I264" s="228"/>
      <c r="J264" s="229"/>
      <c r="K264" s="218">
        <f t="shared" si="9"/>
        <v>0</v>
      </c>
      <c r="L264" s="207"/>
      <c r="N264" s="230">
        <f t="shared" si="10"/>
        <v>0</v>
      </c>
    </row>
    <row r="265" spans="1:14" s="221" customFormat="1" ht="16.5" customHeight="1" x14ac:dyDescent="0.2">
      <c r="A265" s="222"/>
      <c r="B265" s="223"/>
      <c r="C265" s="224"/>
      <c r="D265" s="230"/>
      <c r="E265" s="226"/>
      <c r="F265" s="227"/>
      <c r="G265" s="228"/>
      <c r="H265" s="229"/>
      <c r="I265" s="228"/>
      <c r="J265" s="229"/>
      <c r="K265" s="218">
        <f t="shared" si="9"/>
        <v>0</v>
      </c>
      <c r="L265" s="207"/>
      <c r="N265" s="230">
        <f t="shared" si="10"/>
        <v>0</v>
      </c>
    </row>
    <row r="266" spans="1:14" s="221" customFormat="1" ht="16.5" customHeight="1" x14ac:dyDescent="0.2">
      <c r="A266" s="222"/>
      <c r="B266" s="223"/>
      <c r="C266" s="224"/>
      <c r="D266" s="230"/>
      <c r="E266" s="226"/>
      <c r="F266" s="227"/>
      <c r="G266" s="228"/>
      <c r="H266" s="229"/>
      <c r="I266" s="228"/>
      <c r="J266" s="229"/>
      <c r="K266" s="218">
        <f t="shared" si="9"/>
        <v>0</v>
      </c>
      <c r="L266" s="207"/>
      <c r="N266" s="230">
        <f t="shared" si="10"/>
        <v>0</v>
      </c>
    </row>
    <row r="267" spans="1:14" s="221" customFormat="1" ht="16.5" customHeight="1" x14ac:dyDescent="0.2">
      <c r="A267" s="222"/>
      <c r="B267" s="223"/>
      <c r="C267" s="224"/>
      <c r="D267" s="230"/>
      <c r="E267" s="226"/>
      <c r="F267" s="227"/>
      <c r="G267" s="228"/>
      <c r="H267" s="229"/>
      <c r="I267" s="228"/>
      <c r="J267" s="229"/>
      <c r="K267" s="218">
        <f t="shared" si="9"/>
        <v>0</v>
      </c>
      <c r="L267" s="207"/>
      <c r="N267" s="230">
        <f t="shared" si="10"/>
        <v>0</v>
      </c>
    </row>
    <row r="268" spans="1:14" s="221" customFormat="1" ht="16.5" customHeight="1" x14ac:dyDescent="0.2">
      <c r="A268" s="222"/>
      <c r="B268" s="223"/>
      <c r="C268" s="224"/>
      <c r="D268" s="230"/>
      <c r="E268" s="226"/>
      <c r="F268" s="227"/>
      <c r="G268" s="228"/>
      <c r="H268" s="229"/>
      <c r="I268" s="228"/>
      <c r="J268" s="229"/>
      <c r="K268" s="218">
        <f t="shared" si="9"/>
        <v>0</v>
      </c>
      <c r="L268" s="207"/>
      <c r="N268" s="230">
        <f t="shared" si="10"/>
        <v>0</v>
      </c>
    </row>
    <row r="269" spans="1:14" s="221" customFormat="1" ht="16.5" customHeight="1" x14ac:dyDescent="0.2">
      <c r="A269" s="222"/>
      <c r="B269" s="223"/>
      <c r="C269" s="224"/>
      <c r="D269" s="230"/>
      <c r="E269" s="226"/>
      <c r="F269" s="227"/>
      <c r="G269" s="228"/>
      <c r="H269" s="229"/>
      <c r="I269" s="228"/>
      <c r="J269" s="229"/>
      <c r="K269" s="218">
        <f t="shared" ref="K269:K332" si="12">$G269*$K$6</f>
        <v>0</v>
      </c>
      <c r="L269" s="207"/>
      <c r="N269" s="230">
        <f t="shared" si="10"/>
        <v>0</v>
      </c>
    </row>
    <row r="270" spans="1:14" s="221" customFormat="1" ht="16.5" customHeight="1" x14ac:dyDescent="0.2">
      <c r="A270" s="222"/>
      <c r="B270" s="223"/>
      <c r="C270" s="224"/>
      <c r="D270" s="230"/>
      <c r="E270" s="226"/>
      <c r="F270" s="227"/>
      <c r="G270" s="228"/>
      <c r="H270" s="229"/>
      <c r="I270" s="228"/>
      <c r="J270" s="229"/>
      <c r="K270" s="218">
        <f t="shared" si="12"/>
        <v>0</v>
      </c>
      <c r="L270" s="207"/>
      <c r="N270" s="230">
        <f t="shared" ref="N270:N333" si="13">IF(D270="SŽDC",0,IF(D270="Ostatní",0,IF(D270="",0,1)))</f>
        <v>0</v>
      </c>
    </row>
    <row r="271" spans="1:14" s="221" customFormat="1" ht="16.5" customHeight="1" x14ac:dyDescent="0.2">
      <c r="A271" s="222"/>
      <c r="B271" s="223"/>
      <c r="C271" s="224"/>
      <c r="D271" s="230"/>
      <c r="E271" s="226"/>
      <c r="F271" s="227"/>
      <c r="G271" s="228"/>
      <c r="H271" s="229"/>
      <c r="I271" s="228"/>
      <c r="J271" s="229"/>
      <c r="K271" s="218">
        <f t="shared" si="12"/>
        <v>0</v>
      </c>
      <c r="L271" s="207"/>
      <c r="N271" s="230">
        <f t="shared" si="13"/>
        <v>0</v>
      </c>
    </row>
    <row r="272" spans="1:14" s="221" customFormat="1" ht="16.5" customHeight="1" x14ac:dyDescent="0.2">
      <c r="A272" s="222"/>
      <c r="B272" s="223"/>
      <c r="C272" s="224"/>
      <c r="D272" s="230"/>
      <c r="E272" s="226"/>
      <c r="F272" s="227"/>
      <c r="G272" s="228"/>
      <c r="H272" s="229"/>
      <c r="I272" s="228"/>
      <c r="J272" s="229"/>
      <c r="K272" s="218">
        <f t="shared" si="12"/>
        <v>0</v>
      </c>
      <c r="L272" s="207"/>
      <c r="N272" s="230">
        <f t="shared" si="13"/>
        <v>0</v>
      </c>
    </row>
    <row r="273" spans="1:14" s="221" customFormat="1" ht="16.5" customHeight="1" x14ac:dyDescent="0.2">
      <c r="A273" s="222"/>
      <c r="B273" s="223"/>
      <c r="C273" s="224"/>
      <c r="D273" s="230"/>
      <c r="E273" s="226"/>
      <c r="F273" s="227"/>
      <c r="G273" s="228"/>
      <c r="H273" s="229"/>
      <c r="I273" s="228"/>
      <c r="J273" s="229"/>
      <c r="K273" s="218">
        <f t="shared" si="12"/>
        <v>0</v>
      </c>
      <c r="L273" s="207"/>
      <c r="N273" s="230">
        <f t="shared" si="13"/>
        <v>0</v>
      </c>
    </row>
    <row r="274" spans="1:14" s="221" customFormat="1" ht="16.5" customHeight="1" x14ac:dyDescent="0.2">
      <c r="A274" s="222"/>
      <c r="B274" s="223"/>
      <c r="C274" s="224"/>
      <c r="D274" s="230"/>
      <c r="E274" s="226"/>
      <c r="F274" s="227"/>
      <c r="G274" s="228"/>
      <c r="H274" s="229"/>
      <c r="I274" s="228"/>
      <c r="J274" s="229"/>
      <c r="K274" s="218">
        <f t="shared" si="12"/>
        <v>0</v>
      </c>
      <c r="L274" s="207"/>
      <c r="N274" s="230">
        <f t="shared" si="13"/>
        <v>0</v>
      </c>
    </row>
    <row r="275" spans="1:14" s="221" customFormat="1" ht="16.5" customHeight="1" x14ac:dyDescent="0.2">
      <c r="A275" s="222"/>
      <c r="B275" s="223"/>
      <c r="C275" s="224"/>
      <c r="D275" s="230"/>
      <c r="E275" s="226"/>
      <c r="F275" s="227"/>
      <c r="G275" s="228"/>
      <c r="H275" s="229"/>
      <c r="I275" s="228"/>
      <c r="J275" s="229"/>
      <c r="K275" s="218">
        <f t="shared" si="12"/>
        <v>0</v>
      </c>
      <c r="L275" s="207"/>
      <c r="N275" s="230">
        <f t="shared" si="13"/>
        <v>0</v>
      </c>
    </row>
    <row r="276" spans="1:14" s="221" customFormat="1" ht="16.5" customHeight="1" x14ac:dyDescent="0.2">
      <c r="A276" s="222"/>
      <c r="B276" s="223"/>
      <c r="C276" s="224"/>
      <c r="D276" s="230"/>
      <c r="E276" s="226"/>
      <c r="F276" s="227"/>
      <c r="G276" s="228"/>
      <c r="H276" s="229"/>
      <c r="I276" s="228"/>
      <c r="J276" s="229"/>
      <c r="K276" s="218">
        <f t="shared" si="12"/>
        <v>0</v>
      </c>
      <c r="L276" s="207"/>
      <c r="N276" s="230">
        <f t="shared" si="13"/>
        <v>0</v>
      </c>
    </row>
    <row r="277" spans="1:14" s="221" customFormat="1" ht="16.5" customHeight="1" x14ac:dyDescent="0.2">
      <c r="A277" s="222"/>
      <c r="B277" s="223"/>
      <c r="C277" s="224"/>
      <c r="D277" s="230"/>
      <c r="E277" s="226"/>
      <c r="F277" s="227"/>
      <c r="G277" s="228"/>
      <c r="H277" s="229"/>
      <c r="I277" s="228"/>
      <c r="J277" s="229"/>
      <c r="K277" s="218">
        <f t="shared" si="12"/>
        <v>0</v>
      </c>
      <c r="L277" s="207"/>
      <c r="N277" s="230">
        <f t="shared" si="13"/>
        <v>0</v>
      </c>
    </row>
    <row r="278" spans="1:14" s="221" customFormat="1" ht="16.5" customHeight="1" x14ac:dyDescent="0.2">
      <c r="A278" s="222"/>
      <c r="B278" s="223"/>
      <c r="C278" s="224"/>
      <c r="D278" s="230"/>
      <c r="E278" s="226"/>
      <c r="F278" s="227"/>
      <c r="G278" s="228"/>
      <c r="H278" s="229"/>
      <c r="I278" s="228"/>
      <c r="J278" s="229"/>
      <c r="K278" s="218">
        <f t="shared" si="12"/>
        <v>0</v>
      </c>
      <c r="L278" s="207"/>
      <c r="N278" s="230">
        <f t="shared" si="13"/>
        <v>0</v>
      </c>
    </row>
    <row r="279" spans="1:14" s="221" customFormat="1" ht="16.5" customHeight="1" x14ac:dyDescent="0.2">
      <c r="A279" s="222"/>
      <c r="B279" s="223"/>
      <c r="C279" s="224"/>
      <c r="D279" s="230"/>
      <c r="E279" s="226"/>
      <c r="F279" s="227"/>
      <c r="G279" s="228"/>
      <c r="H279" s="229"/>
      <c r="I279" s="228"/>
      <c r="J279" s="229"/>
      <c r="K279" s="218">
        <f t="shared" si="12"/>
        <v>0</v>
      </c>
      <c r="L279" s="207"/>
      <c r="N279" s="230">
        <f t="shared" si="13"/>
        <v>0</v>
      </c>
    </row>
    <row r="280" spans="1:14" s="221" customFormat="1" ht="16.5" customHeight="1" x14ac:dyDescent="0.2">
      <c r="A280" s="222"/>
      <c r="B280" s="223"/>
      <c r="C280" s="224"/>
      <c r="D280" s="230"/>
      <c r="E280" s="226"/>
      <c r="F280" s="227"/>
      <c r="G280" s="228"/>
      <c r="H280" s="229"/>
      <c r="I280" s="228"/>
      <c r="J280" s="229"/>
      <c r="K280" s="218">
        <f t="shared" si="12"/>
        <v>0</v>
      </c>
      <c r="L280" s="207"/>
      <c r="N280" s="230">
        <f t="shared" si="13"/>
        <v>0</v>
      </c>
    </row>
    <row r="281" spans="1:14" s="221" customFormat="1" ht="16.5" customHeight="1" x14ac:dyDescent="0.2">
      <c r="A281" s="222"/>
      <c r="B281" s="223"/>
      <c r="C281" s="224"/>
      <c r="D281" s="230"/>
      <c r="E281" s="226"/>
      <c r="F281" s="227"/>
      <c r="G281" s="228"/>
      <c r="H281" s="229"/>
      <c r="I281" s="228"/>
      <c r="J281" s="229"/>
      <c r="K281" s="218">
        <f t="shared" si="12"/>
        <v>0</v>
      </c>
      <c r="L281" s="207"/>
      <c r="N281" s="230">
        <f t="shared" si="13"/>
        <v>0</v>
      </c>
    </row>
    <row r="282" spans="1:14" s="221" customFormat="1" ht="16.5" customHeight="1" x14ac:dyDescent="0.2">
      <c r="A282" s="222"/>
      <c r="B282" s="223"/>
      <c r="C282" s="224"/>
      <c r="D282" s="230"/>
      <c r="E282" s="226"/>
      <c r="F282" s="227"/>
      <c r="G282" s="228"/>
      <c r="H282" s="229"/>
      <c r="I282" s="228"/>
      <c r="J282" s="229"/>
      <c r="K282" s="218">
        <f t="shared" si="12"/>
        <v>0</v>
      </c>
      <c r="L282" s="207"/>
      <c r="N282" s="230">
        <f t="shared" si="13"/>
        <v>0</v>
      </c>
    </row>
    <row r="283" spans="1:14" s="221" customFormat="1" ht="16.5" customHeight="1" x14ac:dyDescent="0.2">
      <c r="A283" s="222"/>
      <c r="B283" s="223"/>
      <c r="C283" s="224"/>
      <c r="D283" s="230"/>
      <c r="E283" s="226"/>
      <c r="F283" s="227"/>
      <c r="G283" s="228"/>
      <c r="H283" s="229"/>
      <c r="I283" s="228"/>
      <c r="J283" s="229"/>
      <c r="K283" s="218">
        <f t="shared" si="12"/>
        <v>0</v>
      </c>
      <c r="L283" s="207"/>
      <c r="N283" s="230">
        <f t="shared" si="13"/>
        <v>0</v>
      </c>
    </row>
    <row r="284" spans="1:14" s="221" customFormat="1" ht="16.5" customHeight="1" x14ac:dyDescent="0.2">
      <c r="A284" s="222"/>
      <c r="B284" s="223"/>
      <c r="C284" s="224"/>
      <c r="D284" s="230"/>
      <c r="E284" s="226"/>
      <c r="F284" s="227"/>
      <c r="G284" s="228"/>
      <c r="H284" s="229"/>
      <c r="I284" s="228"/>
      <c r="J284" s="229"/>
      <c r="K284" s="218">
        <f t="shared" si="12"/>
        <v>0</v>
      </c>
      <c r="L284" s="207"/>
      <c r="N284" s="230">
        <f t="shared" si="13"/>
        <v>0</v>
      </c>
    </row>
    <row r="285" spans="1:14" s="221" customFormat="1" ht="16.5" customHeight="1" x14ac:dyDescent="0.2">
      <c r="A285" s="222"/>
      <c r="B285" s="223"/>
      <c r="C285" s="224"/>
      <c r="D285" s="230"/>
      <c r="E285" s="226"/>
      <c r="F285" s="227"/>
      <c r="G285" s="228"/>
      <c r="H285" s="229"/>
      <c r="I285" s="228"/>
      <c r="J285" s="229"/>
      <c r="K285" s="218">
        <f t="shared" si="12"/>
        <v>0</v>
      </c>
      <c r="L285" s="207"/>
      <c r="N285" s="230">
        <f t="shared" si="13"/>
        <v>0</v>
      </c>
    </row>
    <row r="286" spans="1:14" s="221" customFormat="1" ht="16.5" customHeight="1" x14ac:dyDescent="0.2">
      <c r="A286" s="222"/>
      <c r="B286" s="223"/>
      <c r="C286" s="224"/>
      <c r="D286" s="230"/>
      <c r="E286" s="226"/>
      <c r="F286" s="227"/>
      <c r="G286" s="228"/>
      <c r="H286" s="229"/>
      <c r="I286" s="228"/>
      <c r="J286" s="229"/>
      <c r="K286" s="218">
        <f t="shared" si="12"/>
        <v>0</v>
      </c>
      <c r="L286" s="207"/>
      <c r="N286" s="230">
        <f t="shared" si="13"/>
        <v>0</v>
      </c>
    </row>
    <row r="287" spans="1:14" s="221" customFormat="1" ht="16.5" customHeight="1" x14ac:dyDescent="0.2">
      <c r="A287" s="222"/>
      <c r="B287" s="223"/>
      <c r="C287" s="224"/>
      <c r="D287" s="230"/>
      <c r="E287" s="226"/>
      <c r="F287" s="227"/>
      <c r="G287" s="228"/>
      <c r="H287" s="229"/>
      <c r="I287" s="228"/>
      <c r="J287" s="229"/>
      <c r="K287" s="218">
        <f t="shared" si="12"/>
        <v>0</v>
      </c>
      <c r="L287" s="207"/>
      <c r="N287" s="230">
        <f t="shared" si="13"/>
        <v>0</v>
      </c>
    </row>
    <row r="288" spans="1:14" s="221" customFormat="1" ht="16.5" customHeight="1" x14ac:dyDescent="0.2">
      <c r="A288" s="222"/>
      <c r="B288" s="223"/>
      <c r="C288" s="224"/>
      <c r="D288" s="230"/>
      <c r="E288" s="226"/>
      <c r="F288" s="227"/>
      <c r="G288" s="228"/>
      <c r="H288" s="229"/>
      <c r="I288" s="228"/>
      <c r="J288" s="229"/>
      <c r="K288" s="218">
        <f t="shared" si="12"/>
        <v>0</v>
      </c>
      <c r="L288" s="207"/>
      <c r="N288" s="230">
        <f t="shared" si="13"/>
        <v>0</v>
      </c>
    </row>
    <row r="289" spans="1:14" s="221" customFormat="1" ht="16.5" customHeight="1" x14ac:dyDescent="0.2">
      <c r="A289" s="222"/>
      <c r="B289" s="223"/>
      <c r="C289" s="224"/>
      <c r="D289" s="230"/>
      <c r="E289" s="226"/>
      <c r="F289" s="227"/>
      <c r="G289" s="228"/>
      <c r="H289" s="229"/>
      <c r="I289" s="228"/>
      <c r="J289" s="229"/>
      <c r="K289" s="218">
        <f t="shared" si="12"/>
        <v>0</v>
      </c>
      <c r="L289" s="207"/>
      <c r="N289" s="230">
        <f t="shared" si="13"/>
        <v>0</v>
      </c>
    </row>
    <row r="290" spans="1:14" s="221" customFormat="1" ht="16.5" customHeight="1" x14ac:dyDescent="0.2">
      <c r="A290" s="222"/>
      <c r="B290" s="223"/>
      <c r="C290" s="224"/>
      <c r="D290" s="230"/>
      <c r="E290" s="226"/>
      <c r="F290" s="227"/>
      <c r="G290" s="228"/>
      <c r="H290" s="229"/>
      <c r="I290" s="228"/>
      <c r="J290" s="229"/>
      <c r="K290" s="218">
        <f t="shared" si="12"/>
        <v>0</v>
      </c>
      <c r="L290" s="207"/>
      <c r="N290" s="230">
        <f t="shared" si="13"/>
        <v>0</v>
      </c>
    </row>
    <row r="291" spans="1:14" s="221" customFormat="1" ht="16.5" customHeight="1" x14ac:dyDescent="0.2">
      <c r="A291" s="222"/>
      <c r="B291" s="223"/>
      <c r="C291" s="224"/>
      <c r="D291" s="230"/>
      <c r="E291" s="226"/>
      <c r="F291" s="227"/>
      <c r="G291" s="228"/>
      <c r="H291" s="229"/>
      <c r="I291" s="228"/>
      <c r="J291" s="229"/>
      <c r="K291" s="218">
        <f t="shared" si="12"/>
        <v>0</v>
      </c>
      <c r="L291" s="207"/>
      <c r="N291" s="230">
        <f t="shared" si="13"/>
        <v>0</v>
      </c>
    </row>
    <row r="292" spans="1:14" s="221" customFormat="1" ht="16.5" customHeight="1" x14ac:dyDescent="0.2">
      <c r="A292" s="222"/>
      <c r="B292" s="223"/>
      <c r="C292" s="224"/>
      <c r="D292" s="230"/>
      <c r="E292" s="226"/>
      <c r="F292" s="227"/>
      <c r="G292" s="228"/>
      <c r="H292" s="229"/>
      <c r="I292" s="228"/>
      <c r="J292" s="229"/>
      <c r="K292" s="218">
        <f t="shared" si="12"/>
        <v>0</v>
      </c>
      <c r="L292" s="207"/>
      <c r="N292" s="230">
        <f t="shared" si="13"/>
        <v>0</v>
      </c>
    </row>
    <row r="293" spans="1:14" s="221" customFormat="1" ht="16.5" customHeight="1" x14ac:dyDescent="0.2">
      <c r="A293" s="222"/>
      <c r="B293" s="223"/>
      <c r="C293" s="224"/>
      <c r="D293" s="230"/>
      <c r="E293" s="226"/>
      <c r="F293" s="227"/>
      <c r="G293" s="228"/>
      <c r="H293" s="229"/>
      <c r="I293" s="228"/>
      <c r="J293" s="229"/>
      <c r="K293" s="218">
        <f t="shared" si="12"/>
        <v>0</v>
      </c>
      <c r="L293" s="207"/>
      <c r="N293" s="230">
        <f t="shared" si="13"/>
        <v>0</v>
      </c>
    </row>
    <row r="294" spans="1:14" s="221" customFormat="1" ht="16.5" customHeight="1" x14ac:dyDescent="0.2">
      <c r="A294" s="222"/>
      <c r="B294" s="223"/>
      <c r="C294" s="224"/>
      <c r="D294" s="230"/>
      <c r="E294" s="226"/>
      <c r="F294" s="227"/>
      <c r="G294" s="228"/>
      <c r="H294" s="229"/>
      <c r="I294" s="228"/>
      <c r="J294" s="229"/>
      <c r="K294" s="218">
        <f t="shared" si="12"/>
        <v>0</v>
      </c>
      <c r="L294" s="207"/>
      <c r="N294" s="230">
        <f t="shared" si="13"/>
        <v>0</v>
      </c>
    </row>
    <row r="295" spans="1:14" s="221" customFormat="1" ht="16.5" customHeight="1" x14ac:dyDescent="0.2">
      <c r="A295" s="222"/>
      <c r="B295" s="223"/>
      <c r="C295" s="224"/>
      <c r="D295" s="230"/>
      <c r="E295" s="226"/>
      <c r="F295" s="227"/>
      <c r="G295" s="228"/>
      <c r="H295" s="229"/>
      <c r="I295" s="228"/>
      <c r="J295" s="229"/>
      <c r="K295" s="218">
        <f t="shared" si="12"/>
        <v>0</v>
      </c>
      <c r="L295" s="207"/>
      <c r="N295" s="230">
        <f t="shared" si="13"/>
        <v>0</v>
      </c>
    </row>
    <row r="296" spans="1:14" s="221" customFormat="1" ht="16.5" customHeight="1" x14ac:dyDescent="0.2">
      <c r="A296" s="222"/>
      <c r="B296" s="223"/>
      <c r="C296" s="224"/>
      <c r="D296" s="230"/>
      <c r="E296" s="226"/>
      <c r="F296" s="227"/>
      <c r="G296" s="228"/>
      <c r="H296" s="229"/>
      <c r="I296" s="228"/>
      <c r="J296" s="229"/>
      <c r="K296" s="218">
        <f t="shared" si="12"/>
        <v>0</v>
      </c>
      <c r="L296" s="207"/>
      <c r="N296" s="230">
        <f t="shared" si="13"/>
        <v>0</v>
      </c>
    </row>
    <row r="297" spans="1:14" s="221" customFormat="1" ht="16.5" customHeight="1" x14ac:dyDescent="0.2">
      <c r="A297" s="222"/>
      <c r="B297" s="223"/>
      <c r="C297" s="224"/>
      <c r="D297" s="230"/>
      <c r="E297" s="226"/>
      <c r="F297" s="227"/>
      <c r="G297" s="228"/>
      <c r="H297" s="229"/>
      <c r="I297" s="228"/>
      <c r="J297" s="229"/>
      <c r="K297" s="218">
        <f t="shared" si="12"/>
        <v>0</v>
      </c>
      <c r="L297" s="207"/>
      <c r="N297" s="230">
        <f t="shared" si="13"/>
        <v>0</v>
      </c>
    </row>
    <row r="298" spans="1:14" s="221" customFormat="1" ht="16.5" customHeight="1" x14ac:dyDescent="0.2">
      <c r="A298" s="222"/>
      <c r="B298" s="223"/>
      <c r="C298" s="224"/>
      <c r="D298" s="230"/>
      <c r="E298" s="226"/>
      <c r="F298" s="227"/>
      <c r="G298" s="228"/>
      <c r="H298" s="229"/>
      <c r="I298" s="228"/>
      <c r="J298" s="229"/>
      <c r="K298" s="218">
        <f t="shared" si="12"/>
        <v>0</v>
      </c>
      <c r="L298" s="207"/>
      <c r="N298" s="230">
        <f t="shared" si="13"/>
        <v>0</v>
      </c>
    </row>
    <row r="299" spans="1:14" s="221" customFormat="1" ht="16.5" customHeight="1" x14ac:dyDescent="0.2">
      <c r="A299" s="222"/>
      <c r="B299" s="223"/>
      <c r="C299" s="224"/>
      <c r="D299" s="230"/>
      <c r="E299" s="226"/>
      <c r="F299" s="227"/>
      <c r="G299" s="228"/>
      <c r="H299" s="229"/>
      <c r="I299" s="228"/>
      <c r="J299" s="229"/>
      <c r="K299" s="218">
        <f t="shared" si="12"/>
        <v>0</v>
      </c>
      <c r="L299" s="207"/>
      <c r="N299" s="230">
        <f t="shared" si="13"/>
        <v>0</v>
      </c>
    </row>
    <row r="300" spans="1:14" s="221" customFormat="1" ht="16.5" customHeight="1" x14ac:dyDescent="0.2">
      <c r="A300" s="222"/>
      <c r="B300" s="223"/>
      <c r="C300" s="224"/>
      <c r="D300" s="230"/>
      <c r="E300" s="226"/>
      <c r="F300" s="227"/>
      <c r="G300" s="228"/>
      <c r="H300" s="229"/>
      <c r="I300" s="228"/>
      <c r="J300" s="229"/>
      <c r="K300" s="218">
        <f t="shared" si="12"/>
        <v>0</v>
      </c>
      <c r="L300" s="207"/>
      <c r="N300" s="230">
        <f t="shared" si="13"/>
        <v>0</v>
      </c>
    </row>
    <row r="301" spans="1:14" s="221" customFormat="1" ht="16.5" customHeight="1" x14ac:dyDescent="0.2">
      <c r="A301" s="222"/>
      <c r="B301" s="223"/>
      <c r="C301" s="224"/>
      <c r="D301" s="230"/>
      <c r="E301" s="226"/>
      <c r="F301" s="227"/>
      <c r="G301" s="228"/>
      <c r="H301" s="229"/>
      <c r="I301" s="228"/>
      <c r="J301" s="229"/>
      <c r="K301" s="218">
        <f t="shared" si="12"/>
        <v>0</v>
      </c>
      <c r="L301" s="207"/>
      <c r="N301" s="230">
        <f t="shared" si="13"/>
        <v>0</v>
      </c>
    </row>
    <row r="302" spans="1:14" s="221" customFormat="1" ht="16.5" customHeight="1" x14ac:dyDescent="0.2">
      <c r="A302" s="222"/>
      <c r="B302" s="223"/>
      <c r="C302" s="224"/>
      <c r="D302" s="230"/>
      <c r="E302" s="226"/>
      <c r="F302" s="227"/>
      <c r="G302" s="228"/>
      <c r="H302" s="229"/>
      <c r="I302" s="228"/>
      <c r="J302" s="229"/>
      <c r="K302" s="218">
        <f t="shared" si="12"/>
        <v>0</v>
      </c>
      <c r="L302" s="207"/>
      <c r="N302" s="230">
        <f t="shared" si="13"/>
        <v>0</v>
      </c>
    </row>
    <row r="303" spans="1:14" s="221" customFormat="1" ht="16.5" customHeight="1" x14ac:dyDescent="0.2">
      <c r="A303" s="222"/>
      <c r="B303" s="223"/>
      <c r="C303" s="224"/>
      <c r="D303" s="230"/>
      <c r="E303" s="226"/>
      <c r="F303" s="227"/>
      <c r="G303" s="228"/>
      <c r="H303" s="229"/>
      <c r="I303" s="228"/>
      <c r="J303" s="229"/>
      <c r="K303" s="218">
        <f t="shared" si="12"/>
        <v>0</v>
      </c>
      <c r="L303" s="207"/>
      <c r="N303" s="230">
        <f t="shared" si="13"/>
        <v>0</v>
      </c>
    </row>
    <row r="304" spans="1:14" s="221" customFormat="1" ht="16.5" customHeight="1" x14ac:dyDescent="0.2">
      <c r="A304" s="222"/>
      <c r="B304" s="223"/>
      <c r="C304" s="224"/>
      <c r="D304" s="230"/>
      <c r="E304" s="226"/>
      <c r="F304" s="227"/>
      <c r="G304" s="228"/>
      <c r="H304" s="229"/>
      <c r="I304" s="228"/>
      <c r="J304" s="229"/>
      <c r="K304" s="218">
        <f t="shared" si="12"/>
        <v>0</v>
      </c>
      <c r="L304" s="207"/>
      <c r="N304" s="230">
        <f t="shared" si="13"/>
        <v>0</v>
      </c>
    </row>
    <row r="305" spans="1:14" s="221" customFormat="1" ht="16.5" customHeight="1" x14ac:dyDescent="0.2">
      <c r="A305" s="222"/>
      <c r="B305" s="223"/>
      <c r="C305" s="224"/>
      <c r="D305" s="230"/>
      <c r="E305" s="226"/>
      <c r="F305" s="227"/>
      <c r="G305" s="228"/>
      <c r="H305" s="229"/>
      <c r="I305" s="228"/>
      <c r="J305" s="229"/>
      <c r="K305" s="218">
        <f t="shared" si="12"/>
        <v>0</v>
      </c>
      <c r="L305" s="207"/>
      <c r="N305" s="230">
        <f t="shared" si="13"/>
        <v>0</v>
      </c>
    </row>
    <row r="306" spans="1:14" s="221" customFormat="1" ht="16.5" customHeight="1" x14ac:dyDescent="0.2">
      <c r="A306" s="222"/>
      <c r="B306" s="223"/>
      <c r="C306" s="224"/>
      <c r="D306" s="230"/>
      <c r="E306" s="226"/>
      <c r="F306" s="227"/>
      <c r="G306" s="228"/>
      <c r="H306" s="229"/>
      <c r="I306" s="228"/>
      <c r="J306" s="229"/>
      <c r="K306" s="218">
        <f t="shared" si="12"/>
        <v>0</v>
      </c>
      <c r="L306" s="207"/>
      <c r="N306" s="230">
        <f t="shared" si="13"/>
        <v>0</v>
      </c>
    </row>
    <row r="307" spans="1:14" s="221" customFormat="1" ht="16.5" customHeight="1" x14ac:dyDescent="0.2">
      <c r="A307" s="222"/>
      <c r="B307" s="223"/>
      <c r="C307" s="224"/>
      <c r="D307" s="230"/>
      <c r="E307" s="226"/>
      <c r="F307" s="227"/>
      <c r="G307" s="228"/>
      <c r="H307" s="229"/>
      <c r="I307" s="228"/>
      <c r="J307" s="229"/>
      <c r="K307" s="218">
        <f t="shared" si="12"/>
        <v>0</v>
      </c>
      <c r="L307" s="207"/>
      <c r="N307" s="230">
        <f t="shared" si="13"/>
        <v>0</v>
      </c>
    </row>
    <row r="308" spans="1:14" s="221" customFormat="1" ht="16.5" customHeight="1" x14ac:dyDescent="0.2">
      <c r="A308" s="222"/>
      <c r="B308" s="223"/>
      <c r="C308" s="224"/>
      <c r="D308" s="230"/>
      <c r="E308" s="226"/>
      <c r="F308" s="227"/>
      <c r="G308" s="228"/>
      <c r="H308" s="229"/>
      <c r="I308" s="228"/>
      <c r="J308" s="229"/>
      <c r="K308" s="218">
        <f t="shared" si="12"/>
        <v>0</v>
      </c>
      <c r="L308" s="207"/>
      <c r="N308" s="230">
        <f t="shared" si="13"/>
        <v>0</v>
      </c>
    </row>
    <row r="309" spans="1:14" s="221" customFormat="1" ht="16.5" customHeight="1" x14ac:dyDescent="0.2">
      <c r="A309" s="222"/>
      <c r="B309" s="223"/>
      <c r="C309" s="224"/>
      <c r="D309" s="230"/>
      <c r="E309" s="226"/>
      <c r="F309" s="227"/>
      <c r="G309" s="228"/>
      <c r="H309" s="229"/>
      <c r="I309" s="228"/>
      <c r="J309" s="229"/>
      <c r="K309" s="218">
        <f t="shared" si="12"/>
        <v>0</v>
      </c>
      <c r="L309" s="207"/>
      <c r="N309" s="230">
        <f t="shared" si="13"/>
        <v>0</v>
      </c>
    </row>
    <row r="310" spans="1:14" s="221" customFormat="1" ht="16.5" customHeight="1" x14ac:dyDescent="0.2">
      <c r="A310" s="222"/>
      <c r="B310" s="223"/>
      <c r="C310" s="224"/>
      <c r="D310" s="230"/>
      <c r="E310" s="226"/>
      <c r="F310" s="227"/>
      <c r="G310" s="228"/>
      <c r="H310" s="229"/>
      <c r="I310" s="228"/>
      <c r="J310" s="229"/>
      <c r="K310" s="218">
        <f t="shared" si="12"/>
        <v>0</v>
      </c>
      <c r="L310" s="207"/>
      <c r="N310" s="230">
        <f t="shared" si="13"/>
        <v>0</v>
      </c>
    </row>
    <row r="311" spans="1:14" s="221" customFormat="1" ht="16.5" customHeight="1" x14ac:dyDescent="0.2">
      <c r="A311" s="222"/>
      <c r="B311" s="223"/>
      <c r="C311" s="224"/>
      <c r="D311" s="230"/>
      <c r="E311" s="226"/>
      <c r="F311" s="227"/>
      <c r="G311" s="228"/>
      <c r="H311" s="229"/>
      <c r="I311" s="228"/>
      <c r="J311" s="229"/>
      <c r="K311" s="218">
        <f t="shared" si="12"/>
        <v>0</v>
      </c>
      <c r="L311" s="207"/>
      <c r="N311" s="230">
        <f t="shared" si="13"/>
        <v>0</v>
      </c>
    </row>
    <row r="312" spans="1:14" s="221" customFormat="1" ht="16.5" customHeight="1" x14ac:dyDescent="0.2">
      <c r="A312" s="222"/>
      <c r="B312" s="223"/>
      <c r="C312" s="224"/>
      <c r="D312" s="230"/>
      <c r="E312" s="226"/>
      <c r="F312" s="227"/>
      <c r="G312" s="228"/>
      <c r="H312" s="229"/>
      <c r="I312" s="228"/>
      <c r="J312" s="229"/>
      <c r="K312" s="218">
        <f t="shared" si="12"/>
        <v>0</v>
      </c>
      <c r="L312" s="207"/>
      <c r="N312" s="230">
        <f t="shared" si="13"/>
        <v>0</v>
      </c>
    </row>
    <row r="313" spans="1:14" s="221" customFormat="1" ht="16.5" customHeight="1" x14ac:dyDescent="0.2">
      <c r="A313" s="222"/>
      <c r="B313" s="223"/>
      <c r="C313" s="224"/>
      <c r="D313" s="230"/>
      <c r="E313" s="226"/>
      <c r="F313" s="227"/>
      <c r="G313" s="228"/>
      <c r="H313" s="229"/>
      <c r="I313" s="228"/>
      <c r="J313" s="229"/>
      <c r="K313" s="218">
        <f t="shared" si="12"/>
        <v>0</v>
      </c>
      <c r="L313" s="207"/>
      <c r="N313" s="230">
        <f t="shared" si="13"/>
        <v>0</v>
      </c>
    </row>
    <row r="314" spans="1:14" s="221" customFormat="1" ht="16.5" customHeight="1" x14ac:dyDescent="0.2">
      <c r="A314" s="222"/>
      <c r="B314" s="223"/>
      <c r="C314" s="224"/>
      <c r="D314" s="230"/>
      <c r="E314" s="226"/>
      <c r="F314" s="227"/>
      <c r="G314" s="228"/>
      <c r="H314" s="229"/>
      <c r="I314" s="228"/>
      <c r="J314" s="229"/>
      <c r="K314" s="218">
        <f t="shared" si="12"/>
        <v>0</v>
      </c>
      <c r="L314" s="207"/>
      <c r="N314" s="230">
        <f t="shared" si="13"/>
        <v>0</v>
      </c>
    </row>
    <row r="315" spans="1:14" s="221" customFormat="1" ht="16.5" customHeight="1" x14ac:dyDescent="0.2">
      <c r="A315" s="222"/>
      <c r="B315" s="223"/>
      <c r="C315" s="224"/>
      <c r="D315" s="230"/>
      <c r="E315" s="226"/>
      <c r="F315" s="227"/>
      <c r="G315" s="228"/>
      <c r="H315" s="229"/>
      <c r="I315" s="228"/>
      <c r="J315" s="229"/>
      <c r="K315" s="218">
        <f t="shared" si="12"/>
        <v>0</v>
      </c>
      <c r="L315" s="207"/>
      <c r="N315" s="230">
        <f t="shared" si="13"/>
        <v>0</v>
      </c>
    </row>
    <row r="316" spans="1:14" s="221" customFormat="1" ht="16.5" customHeight="1" x14ac:dyDescent="0.2">
      <c r="A316" s="222"/>
      <c r="B316" s="223"/>
      <c r="C316" s="224"/>
      <c r="D316" s="230"/>
      <c r="E316" s="226"/>
      <c r="F316" s="227"/>
      <c r="G316" s="228"/>
      <c r="H316" s="229"/>
      <c r="I316" s="228"/>
      <c r="J316" s="229"/>
      <c r="K316" s="218">
        <f t="shared" si="12"/>
        <v>0</v>
      </c>
      <c r="L316" s="207"/>
      <c r="N316" s="230">
        <f t="shared" si="13"/>
        <v>0</v>
      </c>
    </row>
    <row r="317" spans="1:14" s="221" customFormat="1" ht="16.5" customHeight="1" x14ac:dyDescent="0.2">
      <c r="A317" s="222"/>
      <c r="B317" s="223"/>
      <c r="C317" s="224"/>
      <c r="D317" s="230"/>
      <c r="E317" s="226"/>
      <c r="F317" s="227"/>
      <c r="G317" s="228"/>
      <c r="H317" s="229"/>
      <c r="I317" s="228"/>
      <c r="J317" s="229"/>
      <c r="K317" s="218">
        <f t="shared" si="12"/>
        <v>0</v>
      </c>
      <c r="L317" s="207"/>
      <c r="N317" s="230">
        <f t="shared" si="13"/>
        <v>0</v>
      </c>
    </row>
    <row r="318" spans="1:14" s="221" customFormat="1" ht="16.5" customHeight="1" x14ac:dyDescent="0.2">
      <c r="A318" s="222"/>
      <c r="B318" s="223"/>
      <c r="C318" s="224"/>
      <c r="D318" s="230"/>
      <c r="E318" s="226"/>
      <c r="F318" s="227"/>
      <c r="G318" s="228"/>
      <c r="H318" s="229"/>
      <c r="I318" s="228"/>
      <c r="J318" s="229"/>
      <c r="K318" s="218">
        <f t="shared" si="12"/>
        <v>0</v>
      </c>
      <c r="L318" s="207"/>
      <c r="N318" s="230">
        <f t="shared" si="13"/>
        <v>0</v>
      </c>
    </row>
    <row r="319" spans="1:14" s="221" customFormat="1" ht="16.5" customHeight="1" x14ac:dyDescent="0.2">
      <c r="A319" s="222"/>
      <c r="B319" s="223"/>
      <c r="C319" s="224"/>
      <c r="D319" s="230"/>
      <c r="E319" s="226"/>
      <c r="F319" s="227"/>
      <c r="G319" s="228"/>
      <c r="H319" s="229"/>
      <c r="I319" s="228"/>
      <c r="J319" s="229"/>
      <c r="K319" s="218">
        <f t="shared" si="12"/>
        <v>0</v>
      </c>
      <c r="L319" s="207"/>
      <c r="N319" s="230">
        <f t="shared" si="13"/>
        <v>0</v>
      </c>
    </row>
    <row r="320" spans="1:14" s="221" customFormat="1" ht="16.5" customHeight="1" x14ac:dyDescent="0.2">
      <c r="A320" s="222"/>
      <c r="B320" s="223"/>
      <c r="C320" s="224"/>
      <c r="D320" s="230"/>
      <c r="E320" s="226"/>
      <c r="F320" s="227"/>
      <c r="G320" s="228"/>
      <c r="H320" s="229"/>
      <c r="I320" s="228"/>
      <c r="J320" s="229"/>
      <c r="K320" s="218">
        <f t="shared" si="12"/>
        <v>0</v>
      </c>
      <c r="L320" s="207"/>
      <c r="N320" s="230">
        <f t="shared" si="13"/>
        <v>0</v>
      </c>
    </row>
    <row r="321" spans="1:14" s="221" customFormat="1" ht="16.5" customHeight="1" x14ac:dyDescent="0.2">
      <c r="A321" s="222"/>
      <c r="B321" s="223"/>
      <c r="C321" s="224"/>
      <c r="D321" s="230"/>
      <c r="E321" s="226"/>
      <c r="F321" s="227"/>
      <c r="G321" s="228"/>
      <c r="H321" s="229"/>
      <c r="I321" s="228"/>
      <c r="J321" s="229"/>
      <c r="K321" s="218">
        <f t="shared" si="12"/>
        <v>0</v>
      </c>
      <c r="L321" s="207"/>
      <c r="N321" s="230">
        <f t="shared" si="13"/>
        <v>0</v>
      </c>
    </row>
    <row r="322" spans="1:14" s="221" customFormat="1" ht="16.5" customHeight="1" x14ac:dyDescent="0.2">
      <c r="A322" s="222"/>
      <c r="B322" s="223"/>
      <c r="C322" s="224"/>
      <c r="D322" s="230"/>
      <c r="E322" s="226"/>
      <c r="F322" s="227"/>
      <c r="G322" s="228"/>
      <c r="H322" s="229"/>
      <c r="I322" s="228"/>
      <c r="J322" s="229"/>
      <c r="K322" s="218">
        <f t="shared" si="12"/>
        <v>0</v>
      </c>
      <c r="L322" s="207"/>
      <c r="N322" s="230">
        <f t="shared" si="13"/>
        <v>0</v>
      </c>
    </row>
    <row r="323" spans="1:14" s="221" customFormat="1" ht="16.5" customHeight="1" x14ac:dyDescent="0.2">
      <c r="A323" s="222"/>
      <c r="B323" s="223"/>
      <c r="C323" s="224"/>
      <c r="D323" s="230"/>
      <c r="E323" s="226"/>
      <c r="F323" s="227"/>
      <c r="G323" s="228"/>
      <c r="H323" s="229"/>
      <c r="I323" s="228"/>
      <c r="J323" s="229"/>
      <c r="K323" s="218">
        <f t="shared" si="12"/>
        <v>0</v>
      </c>
      <c r="L323" s="207"/>
      <c r="N323" s="230">
        <f t="shared" si="13"/>
        <v>0</v>
      </c>
    </row>
    <row r="324" spans="1:14" s="221" customFormat="1" ht="16.5" customHeight="1" x14ac:dyDescent="0.2">
      <c r="A324" s="222"/>
      <c r="B324" s="223"/>
      <c r="C324" s="224"/>
      <c r="D324" s="230"/>
      <c r="E324" s="226"/>
      <c r="F324" s="227"/>
      <c r="G324" s="228"/>
      <c r="H324" s="229"/>
      <c r="I324" s="228"/>
      <c r="J324" s="229"/>
      <c r="K324" s="218">
        <f t="shared" si="12"/>
        <v>0</v>
      </c>
      <c r="L324" s="207"/>
      <c r="N324" s="230">
        <f t="shared" si="13"/>
        <v>0</v>
      </c>
    </row>
    <row r="325" spans="1:14" s="221" customFormat="1" ht="16.5" customHeight="1" x14ac:dyDescent="0.2">
      <c r="A325" s="222"/>
      <c r="B325" s="223"/>
      <c r="C325" s="224"/>
      <c r="D325" s="230"/>
      <c r="E325" s="226"/>
      <c r="F325" s="227"/>
      <c r="G325" s="228"/>
      <c r="H325" s="229"/>
      <c r="I325" s="228"/>
      <c r="J325" s="229"/>
      <c r="K325" s="218">
        <f t="shared" si="12"/>
        <v>0</v>
      </c>
      <c r="L325" s="207"/>
      <c r="N325" s="230">
        <f t="shared" si="13"/>
        <v>0</v>
      </c>
    </row>
    <row r="326" spans="1:14" s="221" customFormat="1" ht="16.5" customHeight="1" x14ac:dyDescent="0.2">
      <c r="A326" s="222"/>
      <c r="B326" s="223"/>
      <c r="C326" s="224"/>
      <c r="D326" s="230"/>
      <c r="E326" s="226"/>
      <c r="F326" s="227"/>
      <c r="G326" s="228"/>
      <c r="H326" s="229"/>
      <c r="I326" s="228"/>
      <c r="J326" s="229"/>
      <c r="K326" s="218">
        <f t="shared" si="12"/>
        <v>0</v>
      </c>
      <c r="L326" s="207"/>
      <c r="N326" s="230">
        <f t="shared" si="13"/>
        <v>0</v>
      </c>
    </row>
    <row r="327" spans="1:14" s="221" customFormat="1" ht="16.5" customHeight="1" x14ac:dyDescent="0.2">
      <c r="A327" s="222"/>
      <c r="B327" s="223"/>
      <c r="C327" s="224"/>
      <c r="D327" s="230"/>
      <c r="E327" s="226"/>
      <c r="F327" s="227"/>
      <c r="G327" s="228"/>
      <c r="H327" s="229"/>
      <c r="I327" s="228"/>
      <c r="J327" s="229"/>
      <c r="K327" s="218">
        <f t="shared" si="12"/>
        <v>0</v>
      </c>
      <c r="L327" s="207"/>
      <c r="N327" s="230">
        <f t="shared" si="13"/>
        <v>0</v>
      </c>
    </row>
    <row r="328" spans="1:14" s="221" customFormat="1" ht="16.5" customHeight="1" x14ac:dyDescent="0.2">
      <c r="A328" s="222"/>
      <c r="B328" s="223"/>
      <c r="C328" s="224"/>
      <c r="D328" s="230"/>
      <c r="E328" s="226"/>
      <c r="F328" s="227"/>
      <c r="G328" s="228"/>
      <c r="H328" s="229"/>
      <c r="I328" s="228"/>
      <c r="J328" s="229"/>
      <c r="K328" s="218">
        <f t="shared" si="12"/>
        <v>0</v>
      </c>
      <c r="L328" s="207"/>
      <c r="N328" s="230">
        <f t="shared" si="13"/>
        <v>0</v>
      </c>
    </row>
    <row r="329" spans="1:14" s="221" customFormat="1" ht="16.5" customHeight="1" x14ac:dyDescent="0.2">
      <c r="A329" s="222"/>
      <c r="B329" s="223"/>
      <c r="C329" s="224"/>
      <c r="D329" s="230"/>
      <c r="E329" s="226"/>
      <c r="F329" s="227"/>
      <c r="G329" s="228"/>
      <c r="H329" s="229"/>
      <c r="I329" s="228"/>
      <c r="J329" s="229"/>
      <c r="K329" s="218">
        <f t="shared" si="12"/>
        <v>0</v>
      </c>
      <c r="L329" s="207"/>
      <c r="N329" s="230">
        <f t="shared" si="13"/>
        <v>0</v>
      </c>
    </row>
    <row r="330" spans="1:14" s="221" customFormat="1" ht="16.5" customHeight="1" x14ac:dyDescent="0.2">
      <c r="A330" s="222"/>
      <c r="B330" s="223"/>
      <c r="C330" s="224"/>
      <c r="D330" s="230"/>
      <c r="E330" s="226"/>
      <c r="F330" s="227"/>
      <c r="G330" s="228"/>
      <c r="H330" s="229"/>
      <c r="I330" s="228"/>
      <c r="J330" s="229"/>
      <c r="K330" s="218">
        <f t="shared" si="12"/>
        <v>0</v>
      </c>
      <c r="L330" s="207"/>
      <c r="N330" s="230">
        <f t="shared" si="13"/>
        <v>0</v>
      </c>
    </row>
    <row r="331" spans="1:14" s="221" customFormat="1" ht="16.5" customHeight="1" x14ac:dyDescent="0.2">
      <c r="A331" s="222"/>
      <c r="B331" s="223"/>
      <c r="C331" s="224"/>
      <c r="D331" s="230"/>
      <c r="E331" s="226"/>
      <c r="F331" s="227"/>
      <c r="G331" s="228"/>
      <c r="H331" s="229"/>
      <c r="I331" s="228"/>
      <c r="J331" s="229"/>
      <c r="K331" s="218">
        <f t="shared" si="12"/>
        <v>0</v>
      </c>
      <c r="L331" s="207"/>
      <c r="N331" s="230">
        <f t="shared" si="13"/>
        <v>0</v>
      </c>
    </row>
    <row r="332" spans="1:14" s="221" customFormat="1" ht="16.5" customHeight="1" x14ac:dyDescent="0.2">
      <c r="A332" s="222"/>
      <c r="B332" s="223"/>
      <c r="C332" s="224"/>
      <c r="D332" s="230"/>
      <c r="E332" s="226"/>
      <c r="F332" s="227"/>
      <c r="G332" s="228"/>
      <c r="H332" s="229"/>
      <c r="I332" s="228"/>
      <c r="J332" s="229"/>
      <c r="K332" s="218">
        <f t="shared" si="12"/>
        <v>0</v>
      </c>
      <c r="L332" s="207"/>
      <c r="N332" s="230">
        <f t="shared" si="13"/>
        <v>0</v>
      </c>
    </row>
    <row r="333" spans="1:14" s="221" customFormat="1" ht="16.5" customHeight="1" x14ac:dyDescent="0.2">
      <c r="A333" s="222"/>
      <c r="B333" s="223"/>
      <c r="C333" s="224"/>
      <c r="D333" s="230"/>
      <c r="E333" s="226"/>
      <c r="F333" s="227"/>
      <c r="G333" s="228"/>
      <c r="H333" s="229"/>
      <c r="I333" s="228"/>
      <c r="J333" s="229"/>
      <c r="K333" s="218">
        <f t="shared" ref="K333:K396" si="14">$G333*$K$6</f>
        <v>0</v>
      </c>
      <c r="L333" s="207"/>
      <c r="N333" s="230">
        <f t="shared" si="13"/>
        <v>0</v>
      </c>
    </row>
    <row r="334" spans="1:14" s="221" customFormat="1" ht="16.5" customHeight="1" x14ac:dyDescent="0.2">
      <c r="A334" s="222"/>
      <c r="B334" s="223"/>
      <c r="C334" s="224"/>
      <c r="D334" s="230"/>
      <c r="E334" s="226"/>
      <c r="F334" s="227"/>
      <c r="G334" s="228"/>
      <c r="H334" s="229"/>
      <c r="I334" s="228"/>
      <c r="J334" s="229"/>
      <c r="K334" s="218">
        <f t="shared" si="14"/>
        <v>0</v>
      </c>
      <c r="L334" s="207"/>
      <c r="N334" s="230">
        <f t="shared" ref="N334:N397" si="15">IF(D334="SŽDC",0,IF(D334="Ostatní",0,IF(D334="",0,1)))</f>
        <v>0</v>
      </c>
    </row>
    <row r="335" spans="1:14" s="221" customFormat="1" ht="16.5" customHeight="1" x14ac:dyDescent="0.2">
      <c r="A335" s="222"/>
      <c r="B335" s="223"/>
      <c r="C335" s="224"/>
      <c r="D335" s="230"/>
      <c r="E335" s="226"/>
      <c r="F335" s="227"/>
      <c r="G335" s="228"/>
      <c r="H335" s="229"/>
      <c r="I335" s="228"/>
      <c r="J335" s="229"/>
      <c r="K335" s="218">
        <f t="shared" si="14"/>
        <v>0</v>
      </c>
      <c r="L335" s="207"/>
      <c r="N335" s="230">
        <f t="shared" si="15"/>
        <v>0</v>
      </c>
    </row>
    <row r="336" spans="1:14" s="221" customFormat="1" ht="16.5" customHeight="1" x14ac:dyDescent="0.2">
      <c r="A336" s="222"/>
      <c r="B336" s="223"/>
      <c r="C336" s="224"/>
      <c r="D336" s="230"/>
      <c r="E336" s="226"/>
      <c r="F336" s="227"/>
      <c r="G336" s="228"/>
      <c r="H336" s="229"/>
      <c r="I336" s="228"/>
      <c r="J336" s="229"/>
      <c r="K336" s="218">
        <f t="shared" si="14"/>
        <v>0</v>
      </c>
      <c r="L336" s="207"/>
      <c r="N336" s="230">
        <f t="shared" si="15"/>
        <v>0</v>
      </c>
    </row>
    <row r="337" spans="1:14" s="221" customFormat="1" ht="16.5" customHeight="1" x14ac:dyDescent="0.2">
      <c r="A337" s="222"/>
      <c r="B337" s="223"/>
      <c r="C337" s="224"/>
      <c r="D337" s="230"/>
      <c r="E337" s="226"/>
      <c r="F337" s="227"/>
      <c r="G337" s="228"/>
      <c r="H337" s="229"/>
      <c r="I337" s="228"/>
      <c r="J337" s="229"/>
      <c r="K337" s="218">
        <f t="shared" si="14"/>
        <v>0</v>
      </c>
      <c r="L337" s="207"/>
      <c r="N337" s="230">
        <f t="shared" si="15"/>
        <v>0</v>
      </c>
    </row>
    <row r="338" spans="1:14" s="221" customFormat="1" ht="16.5" customHeight="1" x14ac:dyDescent="0.2">
      <c r="A338" s="222"/>
      <c r="B338" s="223"/>
      <c r="C338" s="224"/>
      <c r="D338" s="230"/>
      <c r="E338" s="226"/>
      <c r="F338" s="227"/>
      <c r="G338" s="228"/>
      <c r="H338" s="229"/>
      <c r="I338" s="228"/>
      <c r="J338" s="229"/>
      <c r="K338" s="218">
        <f t="shared" si="14"/>
        <v>0</v>
      </c>
      <c r="L338" s="207"/>
      <c r="N338" s="230">
        <f t="shared" si="15"/>
        <v>0</v>
      </c>
    </row>
    <row r="339" spans="1:14" s="221" customFormat="1" ht="16.5" customHeight="1" x14ac:dyDescent="0.2">
      <c r="A339" s="222"/>
      <c r="B339" s="223"/>
      <c r="C339" s="224"/>
      <c r="D339" s="230"/>
      <c r="E339" s="226"/>
      <c r="F339" s="227"/>
      <c r="G339" s="228"/>
      <c r="H339" s="229"/>
      <c r="I339" s="228"/>
      <c r="J339" s="229"/>
      <c r="K339" s="218">
        <f t="shared" si="14"/>
        <v>0</v>
      </c>
      <c r="L339" s="207"/>
      <c r="N339" s="230">
        <f t="shared" si="15"/>
        <v>0</v>
      </c>
    </row>
    <row r="340" spans="1:14" s="221" customFormat="1" ht="16.5" customHeight="1" x14ac:dyDescent="0.2">
      <c r="A340" s="222"/>
      <c r="B340" s="223"/>
      <c r="C340" s="224"/>
      <c r="D340" s="230"/>
      <c r="E340" s="226"/>
      <c r="F340" s="227"/>
      <c r="G340" s="228"/>
      <c r="H340" s="229"/>
      <c r="I340" s="228"/>
      <c r="J340" s="229"/>
      <c r="K340" s="218">
        <f t="shared" si="14"/>
        <v>0</v>
      </c>
      <c r="L340" s="207"/>
      <c r="N340" s="230">
        <f t="shared" si="15"/>
        <v>0</v>
      </c>
    </row>
    <row r="341" spans="1:14" s="221" customFormat="1" ht="16.5" customHeight="1" x14ac:dyDescent="0.2">
      <c r="A341" s="222"/>
      <c r="B341" s="223"/>
      <c r="C341" s="224"/>
      <c r="D341" s="230"/>
      <c r="E341" s="226"/>
      <c r="F341" s="227"/>
      <c r="G341" s="228"/>
      <c r="H341" s="229"/>
      <c r="I341" s="228"/>
      <c r="J341" s="229"/>
      <c r="K341" s="218">
        <f t="shared" si="14"/>
        <v>0</v>
      </c>
      <c r="L341" s="207"/>
      <c r="N341" s="230">
        <f t="shared" si="15"/>
        <v>0</v>
      </c>
    </row>
    <row r="342" spans="1:14" s="221" customFormat="1" ht="16.5" customHeight="1" x14ac:dyDescent="0.2">
      <c r="A342" s="222"/>
      <c r="B342" s="223"/>
      <c r="C342" s="224"/>
      <c r="D342" s="230"/>
      <c r="E342" s="226"/>
      <c r="F342" s="227"/>
      <c r="G342" s="228"/>
      <c r="H342" s="229"/>
      <c r="I342" s="228"/>
      <c r="J342" s="229"/>
      <c r="K342" s="218">
        <f t="shared" si="14"/>
        <v>0</v>
      </c>
      <c r="L342" s="207"/>
      <c r="N342" s="230">
        <f t="shared" si="15"/>
        <v>0</v>
      </c>
    </row>
    <row r="343" spans="1:14" s="221" customFormat="1" ht="16.5" customHeight="1" x14ac:dyDescent="0.2">
      <c r="A343" s="222"/>
      <c r="B343" s="223"/>
      <c r="C343" s="224"/>
      <c r="D343" s="230"/>
      <c r="E343" s="226"/>
      <c r="F343" s="227"/>
      <c r="G343" s="228"/>
      <c r="H343" s="229"/>
      <c r="I343" s="228"/>
      <c r="J343" s="229"/>
      <c r="K343" s="218">
        <f t="shared" si="14"/>
        <v>0</v>
      </c>
      <c r="L343" s="207"/>
      <c r="N343" s="230">
        <f t="shared" si="15"/>
        <v>0</v>
      </c>
    </row>
    <row r="344" spans="1:14" s="221" customFormat="1" ht="16.5" customHeight="1" x14ac:dyDescent="0.2">
      <c r="A344" s="222"/>
      <c r="B344" s="223"/>
      <c r="C344" s="224"/>
      <c r="D344" s="230"/>
      <c r="E344" s="226"/>
      <c r="F344" s="227"/>
      <c r="G344" s="228"/>
      <c r="H344" s="229"/>
      <c r="I344" s="228"/>
      <c r="J344" s="229"/>
      <c r="K344" s="218">
        <f t="shared" si="14"/>
        <v>0</v>
      </c>
      <c r="L344" s="207"/>
      <c r="N344" s="230">
        <f t="shared" si="15"/>
        <v>0</v>
      </c>
    </row>
    <row r="345" spans="1:14" s="221" customFormat="1" ht="16.5" customHeight="1" x14ac:dyDescent="0.2">
      <c r="A345" s="222"/>
      <c r="B345" s="223"/>
      <c r="C345" s="224"/>
      <c r="D345" s="230"/>
      <c r="E345" s="226"/>
      <c r="F345" s="227"/>
      <c r="G345" s="228"/>
      <c r="H345" s="229"/>
      <c r="I345" s="228"/>
      <c r="J345" s="229"/>
      <c r="K345" s="218">
        <f t="shared" si="14"/>
        <v>0</v>
      </c>
      <c r="L345" s="207"/>
      <c r="N345" s="230">
        <f t="shared" si="15"/>
        <v>0</v>
      </c>
    </row>
    <row r="346" spans="1:14" s="221" customFormat="1" ht="16.5" customHeight="1" x14ac:dyDescent="0.2">
      <c r="A346" s="222"/>
      <c r="B346" s="223"/>
      <c r="C346" s="224"/>
      <c r="D346" s="230"/>
      <c r="E346" s="226"/>
      <c r="F346" s="227"/>
      <c r="G346" s="228"/>
      <c r="H346" s="229"/>
      <c r="I346" s="228"/>
      <c r="J346" s="229"/>
      <c r="K346" s="218">
        <f t="shared" si="14"/>
        <v>0</v>
      </c>
      <c r="L346" s="207"/>
      <c r="N346" s="230">
        <f t="shared" si="15"/>
        <v>0</v>
      </c>
    </row>
    <row r="347" spans="1:14" s="221" customFormat="1" ht="16.5" customHeight="1" x14ac:dyDescent="0.2">
      <c r="A347" s="222"/>
      <c r="B347" s="223"/>
      <c r="C347" s="224"/>
      <c r="D347" s="230"/>
      <c r="E347" s="226"/>
      <c r="F347" s="227"/>
      <c r="G347" s="228"/>
      <c r="H347" s="229"/>
      <c r="I347" s="228"/>
      <c r="J347" s="229"/>
      <c r="K347" s="218">
        <f t="shared" si="14"/>
        <v>0</v>
      </c>
      <c r="L347" s="207"/>
      <c r="N347" s="230">
        <f t="shared" si="15"/>
        <v>0</v>
      </c>
    </row>
    <row r="348" spans="1:14" s="221" customFormat="1" ht="16.5" customHeight="1" x14ac:dyDescent="0.2">
      <c r="A348" s="222"/>
      <c r="B348" s="223"/>
      <c r="C348" s="224"/>
      <c r="D348" s="230"/>
      <c r="E348" s="226"/>
      <c r="F348" s="227"/>
      <c r="G348" s="228"/>
      <c r="H348" s="229"/>
      <c r="I348" s="228"/>
      <c r="J348" s="229"/>
      <c r="K348" s="218">
        <f t="shared" si="14"/>
        <v>0</v>
      </c>
      <c r="L348" s="207"/>
      <c r="N348" s="230">
        <f t="shared" si="15"/>
        <v>0</v>
      </c>
    </row>
    <row r="349" spans="1:14" s="221" customFormat="1" ht="16.5" customHeight="1" x14ac:dyDescent="0.2">
      <c r="A349" s="222"/>
      <c r="B349" s="223"/>
      <c r="C349" s="224"/>
      <c r="D349" s="230"/>
      <c r="E349" s="226"/>
      <c r="F349" s="227"/>
      <c r="G349" s="228"/>
      <c r="H349" s="229"/>
      <c r="I349" s="228"/>
      <c r="J349" s="229"/>
      <c r="K349" s="218">
        <f t="shared" si="14"/>
        <v>0</v>
      </c>
      <c r="L349" s="207"/>
      <c r="N349" s="230">
        <f t="shared" si="15"/>
        <v>0</v>
      </c>
    </row>
    <row r="350" spans="1:14" s="221" customFormat="1" ht="16.5" customHeight="1" x14ac:dyDescent="0.2">
      <c r="A350" s="222"/>
      <c r="B350" s="223"/>
      <c r="C350" s="224"/>
      <c r="D350" s="230"/>
      <c r="E350" s="226"/>
      <c r="F350" s="227"/>
      <c r="G350" s="228"/>
      <c r="H350" s="229"/>
      <c r="I350" s="228"/>
      <c r="J350" s="229"/>
      <c r="K350" s="218">
        <f t="shared" si="14"/>
        <v>0</v>
      </c>
      <c r="L350" s="207"/>
      <c r="N350" s="230">
        <f t="shared" si="15"/>
        <v>0</v>
      </c>
    </row>
    <row r="351" spans="1:14" s="221" customFormat="1" ht="16.5" customHeight="1" x14ac:dyDescent="0.2">
      <c r="A351" s="222"/>
      <c r="B351" s="223"/>
      <c r="C351" s="224"/>
      <c r="D351" s="230"/>
      <c r="E351" s="226"/>
      <c r="F351" s="227"/>
      <c r="G351" s="228"/>
      <c r="H351" s="229"/>
      <c r="I351" s="228"/>
      <c r="J351" s="229"/>
      <c r="K351" s="218">
        <f t="shared" si="14"/>
        <v>0</v>
      </c>
      <c r="L351" s="207"/>
      <c r="N351" s="230">
        <f t="shared" si="15"/>
        <v>0</v>
      </c>
    </row>
    <row r="352" spans="1:14" s="221" customFormat="1" ht="16.5" customHeight="1" x14ac:dyDescent="0.2">
      <c r="A352" s="222"/>
      <c r="B352" s="223"/>
      <c r="C352" s="224"/>
      <c r="D352" s="230"/>
      <c r="E352" s="226"/>
      <c r="F352" s="227"/>
      <c r="G352" s="228"/>
      <c r="H352" s="229"/>
      <c r="I352" s="228"/>
      <c r="J352" s="229"/>
      <c r="K352" s="218">
        <f t="shared" si="14"/>
        <v>0</v>
      </c>
      <c r="L352" s="207"/>
      <c r="N352" s="230">
        <f t="shared" si="15"/>
        <v>0</v>
      </c>
    </row>
    <row r="353" spans="1:14" s="221" customFormat="1" ht="16.5" customHeight="1" x14ac:dyDescent="0.2">
      <c r="A353" s="222"/>
      <c r="B353" s="223"/>
      <c r="C353" s="224"/>
      <c r="D353" s="230"/>
      <c r="E353" s="226"/>
      <c r="F353" s="227"/>
      <c r="G353" s="228"/>
      <c r="H353" s="229"/>
      <c r="I353" s="228"/>
      <c r="J353" s="229"/>
      <c r="K353" s="218">
        <f t="shared" si="14"/>
        <v>0</v>
      </c>
      <c r="L353" s="207"/>
      <c r="N353" s="230">
        <f t="shared" si="15"/>
        <v>0</v>
      </c>
    </row>
    <row r="354" spans="1:14" s="221" customFormat="1" ht="16.5" customHeight="1" x14ac:dyDescent="0.2">
      <c r="A354" s="222"/>
      <c r="B354" s="223"/>
      <c r="C354" s="224"/>
      <c r="D354" s="230"/>
      <c r="E354" s="226"/>
      <c r="F354" s="227"/>
      <c r="G354" s="228"/>
      <c r="H354" s="229"/>
      <c r="I354" s="228"/>
      <c r="J354" s="229"/>
      <c r="K354" s="218">
        <f t="shared" si="14"/>
        <v>0</v>
      </c>
      <c r="L354" s="207"/>
      <c r="N354" s="230">
        <f t="shared" si="15"/>
        <v>0</v>
      </c>
    </row>
    <row r="355" spans="1:14" s="221" customFormat="1" ht="16.5" customHeight="1" x14ac:dyDescent="0.2">
      <c r="A355" s="222"/>
      <c r="B355" s="223"/>
      <c r="C355" s="224"/>
      <c r="D355" s="230"/>
      <c r="E355" s="226"/>
      <c r="F355" s="227"/>
      <c r="G355" s="228"/>
      <c r="H355" s="229"/>
      <c r="I355" s="228"/>
      <c r="J355" s="229"/>
      <c r="K355" s="218">
        <f t="shared" si="14"/>
        <v>0</v>
      </c>
      <c r="L355" s="207"/>
      <c r="N355" s="230">
        <f t="shared" si="15"/>
        <v>0</v>
      </c>
    </row>
    <row r="356" spans="1:14" s="221" customFormat="1" ht="16.5" customHeight="1" x14ac:dyDescent="0.2">
      <c r="A356" s="222"/>
      <c r="B356" s="223"/>
      <c r="C356" s="224"/>
      <c r="D356" s="230"/>
      <c r="E356" s="226"/>
      <c r="F356" s="227"/>
      <c r="G356" s="228"/>
      <c r="H356" s="229"/>
      <c r="I356" s="228"/>
      <c r="J356" s="229"/>
      <c r="K356" s="218">
        <f t="shared" si="14"/>
        <v>0</v>
      </c>
      <c r="L356" s="207"/>
      <c r="N356" s="230">
        <f t="shared" si="15"/>
        <v>0</v>
      </c>
    </row>
    <row r="357" spans="1:14" s="221" customFormat="1" ht="16.5" customHeight="1" x14ac:dyDescent="0.2">
      <c r="A357" s="222"/>
      <c r="B357" s="223"/>
      <c r="C357" s="224"/>
      <c r="D357" s="230"/>
      <c r="E357" s="226"/>
      <c r="F357" s="227"/>
      <c r="G357" s="228"/>
      <c r="H357" s="229"/>
      <c r="I357" s="228"/>
      <c r="J357" s="229"/>
      <c r="K357" s="218">
        <f t="shared" si="14"/>
        <v>0</v>
      </c>
      <c r="L357" s="207"/>
      <c r="N357" s="230">
        <f t="shared" si="15"/>
        <v>0</v>
      </c>
    </row>
    <row r="358" spans="1:14" s="221" customFormat="1" ht="16.5" customHeight="1" x14ac:dyDescent="0.2">
      <c r="A358" s="222"/>
      <c r="B358" s="223"/>
      <c r="C358" s="224"/>
      <c r="D358" s="230"/>
      <c r="E358" s="226"/>
      <c r="F358" s="227"/>
      <c r="G358" s="228"/>
      <c r="H358" s="229"/>
      <c r="I358" s="228"/>
      <c r="J358" s="229"/>
      <c r="K358" s="218">
        <f t="shared" si="14"/>
        <v>0</v>
      </c>
      <c r="L358" s="207"/>
      <c r="N358" s="230">
        <f t="shared" si="15"/>
        <v>0</v>
      </c>
    </row>
    <row r="359" spans="1:14" s="221" customFormat="1" ht="16.5" customHeight="1" x14ac:dyDescent="0.2">
      <c r="A359" s="222"/>
      <c r="B359" s="223"/>
      <c r="C359" s="224"/>
      <c r="D359" s="230"/>
      <c r="E359" s="226"/>
      <c r="F359" s="227"/>
      <c r="G359" s="228"/>
      <c r="H359" s="229"/>
      <c r="I359" s="228"/>
      <c r="J359" s="229"/>
      <c r="K359" s="218">
        <f t="shared" si="14"/>
        <v>0</v>
      </c>
      <c r="L359" s="207"/>
      <c r="N359" s="230">
        <f t="shared" si="15"/>
        <v>0</v>
      </c>
    </row>
    <row r="360" spans="1:14" s="221" customFormat="1" ht="16.5" customHeight="1" x14ac:dyDescent="0.2">
      <c r="A360" s="222"/>
      <c r="B360" s="223"/>
      <c r="C360" s="224"/>
      <c r="D360" s="230"/>
      <c r="E360" s="226"/>
      <c r="F360" s="227"/>
      <c r="G360" s="228"/>
      <c r="H360" s="229"/>
      <c r="I360" s="228"/>
      <c r="J360" s="229"/>
      <c r="K360" s="218">
        <f t="shared" si="14"/>
        <v>0</v>
      </c>
      <c r="L360" s="207"/>
      <c r="N360" s="230">
        <f t="shared" si="15"/>
        <v>0</v>
      </c>
    </row>
    <row r="361" spans="1:14" s="221" customFormat="1" ht="16.5" customHeight="1" x14ac:dyDescent="0.2">
      <c r="A361" s="222"/>
      <c r="B361" s="223"/>
      <c r="C361" s="224"/>
      <c r="D361" s="230"/>
      <c r="E361" s="226"/>
      <c r="F361" s="227"/>
      <c r="G361" s="228"/>
      <c r="H361" s="229"/>
      <c r="I361" s="228"/>
      <c r="J361" s="229"/>
      <c r="K361" s="218">
        <f t="shared" si="14"/>
        <v>0</v>
      </c>
      <c r="L361" s="207"/>
      <c r="N361" s="230">
        <f t="shared" si="15"/>
        <v>0</v>
      </c>
    </row>
    <row r="362" spans="1:14" s="221" customFormat="1" ht="16.5" customHeight="1" x14ac:dyDescent="0.2">
      <c r="A362" s="222"/>
      <c r="B362" s="223"/>
      <c r="C362" s="224"/>
      <c r="D362" s="230"/>
      <c r="E362" s="226"/>
      <c r="F362" s="227"/>
      <c r="G362" s="228"/>
      <c r="H362" s="229"/>
      <c r="I362" s="228"/>
      <c r="J362" s="229"/>
      <c r="K362" s="218">
        <f t="shared" si="14"/>
        <v>0</v>
      </c>
      <c r="L362" s="207"/>
      <c r="N362" s="230">
        <f t="shared" si="15"/>
        <v>0</v>
      </c>
    </row>
    <row r="363" spans="1:14" s="221" customFormat="1" ht="16.5" customHeight="1" x14ac:dyDescent="0.2">
      <c r="A363" s="222"/>
      <c r="B363" s="223"/>
      <c r="C363" s="224"/>
      <c r="D363" s="230"/>
      <c r="E363" s="226"/>
      <c r="F363" s="227"/>
      <c r="G363" s="228"/>
      <c r="H363" s="229"/>
      <c r="I363" s="228"/>
      <c r="J363" s="229"/>
      <c r="K363" s="218">
        <f t="shared" si="14"/>
        <v>0</v>
      </c>
      <c r="L363" s="207"/>
      <c r="N363" s="230">
        <f t="shared" si="15"/>
        <v>0</v>
      </c>
    </row>
    <row r="364" spans="1:14" s="221" customFormat="1" ht="16.5" customHeight="1" x14ac:dyDescent="0.2">
      <c r="A364" s="222"/>
      <c r="B364" s="223"/>
      <c r="C364" s="224"/>
      <c r="D364" s="230"/>
      <c r="E364" s="226"/>
      <c r="F364" s="227"/>
      <c r="G364" s="228"/>
      <c r="H364" s="229"/>
      <c r="I364" s="228"/>
      <c r="J364" s="229"/>
      <c r="K364" s="218">
        <f t="shared" si="14"/>
        <v>0</v>
      </c>
      <c r="L364" s="207"/>
      <c r="N364" s="230">
        <f t="shared" si="15"/>
        <v>0</v>
      </c>
    </row>
    <row r="365" spans="1:14" s="221" customFormat="1" ht="16.5" customHeight="1" x14ac:dyDescent="0.2">
      <c r="A365" s="222"/>
      <c r="B365" s="223"/>
      <c r="C365" s="224"/>
      <c r="D365" s="230"/>
      <c r="E365" s="226"/>
      <c r="F365" s="227"/>
      <c r="G365" s="228"/>
      <c r="H365" s="229"/>
      <c r="I365" s="228"/>
      <c r="J365" s="229"/>
      <c r="K365" s="218">
        <f t="shared" si="14"/>
        <v>0</v>
      </c>
      <c r="L365" s="207"/>
      <c r="N365" s="230">
        <f t="shared" si="15"/>
        <v>0</v>
      </c>
    </row>
    <row r="366" spans="1:14" s="221" customFormat="1" ht="16.5" customHeight="1" x14ac:dyDescent="0.2">
      <c r="A366" s="222"/>
      <c r="B366" s="223"/>
      <c r="C366" s="224"/>
      <c r="D366" s="230"/>
      <c r="E366" s="226"/>
      <c r="F366" s="227"/>
      <c r="G366" s="228"/>
      <c r="H366" s="229"/>
      <c r="I366" s="228"/>
      <c r="J366" s="229"/>
      <c r="K366" s="218">
        <f t="shared" si="14"/>
        <v>0</v>
      </c>
      <c r="L366" s="207"/>
      <c r="N366" s="230">
        <f t="shared" si="15"/>
        <v>0</v>
      </c>
    </row>
    <row r="367" spans="1:14" s="221" customFormat="1" ht="16.5" customHeight="1" x14ac:dyDescent="0.2">
      <c r="A367" s="222"/>
      <c r="B367" s="223"/>
      <c r="C367" s="224"/>
      <c r="D367" s="230"/>
      <c r="E367" s="226"/>
      <c r="F367" s="227"/>
      <c r="G367" s="228"/>
      <c r="H367" s="229"/>
      <c r="I367" s="228"/>
      <c r="J367" s="229"/>
      <c r="K367" s="218">
        <f t="shared" si="14"/>
        <v>0</v>
      </c>
      <c r="L367" s="207"/>
      <c r="N367" s="230">
        <f t="shared" si="15"/>
        <v>0</v>
      </c>
    </row>
    <row r="368" spans="1:14" s="221" customFormat="1" ht="16.5" customHeight="1" x14ac:dyDescent="0.2">
      <c r="A368" s="222"/>
      <c r="B368" s="223"/>
      <c r="C368" s="224"/>
      <c r="D368" s="230"/>
      <c r="E368" s="226"/>
      <c r="F368" s="227"/>
      <c r="G368" s="228"/>
      <c r="H368" s="229"/>
      <c r="I368" s="228"/>
      <c r="J368" s="229"/>
      <c r="K368" s="218">
        <f t="shared" si="14"/>
        <v>0</v>
      </c>
      <c r="L368" s="207"/>
      <c r="N368" s="230">
        <f t="shared" si="15"/>
        <v>0</v>
      </c>
    </row>
    <row r="369" spans="1:14" s="221" customFormat="1" ht="16.5" customHeight="1" x14ac:dyDescent="0.2">
      <c r="A369" s="222"/>
      <c r="B369" s="223"/>
      <c r="C369" s="224"/>
      <c r="D369" s="230"/>
      <c r="E369" s="226"/>
      <c r="F369" s="227"/>
      <c r="G369" s="228"/>
      <c r="H369" s="229"/>
      <c r="I369" s="228"/>
      <c r="J369" s="229"/>
      <c r="K369" s="218">
        <f t="shared" si="14"/>
        <v>0</v>
      </c>
      <c r="L369" s="207"/>
      <c r="N369" s="230">
        <f t="shared" si="15"/>
        <v>0</v>
      </c>
    </row>
    <row r="370" spans="1:14" s="221" customFormat="1" ht="16.5" customHeight="1" x14ac:dyDescent="0.2">
      <c r="A370" s="222"/>
      <c r="B370" s="223"/>
      <c r="C370" s="224"/>
      <c r="D370" s="230"/>
      <c r="E370" s="226"/>
      <c r="F370" s="227"/>
      <c r="G370" s="228"/>
      <c r="H370" s="229"/>
      <c r="I370" s="228"/>
      <c r="J370" s="229"/>
      <c r="K370" s="218">
        <f t="shared" si="14"/>
        <v>0</v>
      </c>
      <c r="L370" s="207"/>
      <c r="N370" s="230">
        <f t="shared" si="15"/>
        <v>0</v>
      </c>
    </row>
    <row r="371" spans="1:14" s="221" customFormat="1" ht="16.5" customHeight="1" x14ac:dyDescent="0.2">
      <c r="A371" s="222"/>
      <c r="B371" s="223"/>
      <c r="C371" s="224"/>
      <c r="D371" s="230"/>
      <c r="E371" s="226"/>
      <c r="F371" s="227"/>
      <c r="G371" s="228"/>
      <c r="H371" s="229"/>
      <c r="I371" s="228"/>
      <c r="J371" s="229"/>
      <c r="K371" s="218">
        <f t="shared" si="14"/>
        <v>0</v>
      </c>
      <c r="L371" s="207"/>
      <c r="N371" s="230">
        <f t="shared" si="15"/>
        <v>0</v>
      </c>
    </row>
    <row r="372" spans="1:14" s="221" customFormat="1" ht="16.5" customHeight="1" x14ac:dyDescent="0.2">
      <c r="A372" s="222"/>
      <c r="B372" s="223"/>
      <c r="C372" s="224"/>
      <c r="D372" s="230"/>
      <c r="E372" s="226"/>
      <c r="F372" s="227"/>
      <c r="G372" s="228"/>
      <c r="H372" s="229"/>
      <c r="I372" s="228"/>
      <c r="J372" s="229"/>
      <c r="K372" s="218">
        <f t="shared" si="14"/>
        <v>0</v>
      </c>
      <c r="L372" s="207"/>
      <c r="N372" s="230">
        <f t="shared" si="15"/>
        <v>0</v>
      </c>
    </row>
    <row r="373" spans="1:14" s="221" customFormat="1" ht="16.5" customHeight="1" x14ac:dyDescent="0.2">
      <c r="A373" s="222"/>
      <c r="B373" s="223"/>
      <c r="C373" s="224"/>
      <c r="D373" s="230"/>
      <c r="E373" s="226"/>
      <c r="F373" s="227"/>
      <c r="G373" s="228"/>
      <c r="H373" s="229"/>
      <c r="I373" s="228"/>
      <c r="J373" s="229"/>
      <c r="K373" s="218">
        <f t="shared" si="14"/>
        <v>0</v>
      </c>
      <c r="L373" s="207"/>
      <c r="N373" s="230">
        <f t="shared" si="15"/>
        <v>0</v>
      </c>
    </row>
    <row r="374" spans="1:14" s="221" customFormat="1" ht="16.5" customHeight="1" x14ac:dyDescent="0.2">
      <c r="A374" s="222"/>
      <c r="B374" s="223"/>
      <c r="C374" s="224"/>
      <c r="D374" s="230"/>
      <c r="E374" s="226"/>
      <c r="F374" s="227"/>
      <c r="G374" s="228"/>
      <c r="H374" s="229"/>
      <c r="I374" s="228"/>
      <c r="J374" s="229"/>
      <c r="K374" s="218">
        <f t="shared" si="14"/>
        <v>0</v>
      </c>
      <c r="L374" s="207"/>
      <c r="N374" s="230">
        <f t="shared" si="15"/>
        <v>0</v>
      </c>
    </row>
    <row r="375" spans="1:14" s="221" customFormat="1" ht="16.5" customHeight="1" x14ac:dyDescent="0.2">
      <c r="A375" s="222"/>
      <c r="B375" s="223"/>
      <c r="C375" s="224"/>
      <c r="D375" s="230"/>
      <c r="E375" s="226"/>
      <c r="F375" s="227"/>
      <c r="G375" s="228"/>
      <c r="H375" s="229"/>
      <c r="I375" s="228"/>
      <c r="J375" s="229"/>
      <c r="K375" s="218">
        <f t="shared" si="14"/>
        <v>0</v>
      </c>
      <c r="L375" s="207"/>
      <c r="N375" s="230">
        <f t="shared" si="15"/>
        <v>0</v>
      </c>
    </row>
    <row r="376" spans="1:14" s="221" customFormat="1" ht="16.5" customHeight="1" x14ac:dyDescent="0.2">
      <c r="A376" s="222"/>
      <c r="B376" s="223"/>
      <c r="C376" s="224"/>
      <c r="D376" s="230"/>
      <c r="E376" s="226"/>
      <c r="F376" s="227"/>
      <c r="G376" s="228"/>
      <c r="H376" s="229"/>
      <c r="I376" s="228"/>
      <c r="J376" s="229"/>
      <c r="K376" s="218">
        <f t="shared" si="14"/>
        <v>0</v>
      </c>
      <c r="L376" s="207"/>
      <c r="N376" s="230">
        <f t="shared" si="15"/>
        <v>0</v>
      </c>
    </row>
    <row r="377" spans="1:14" s="221" customFormat="1" ht="16.5" customHeight="1" x14ac:dyDescent="0.2">
      <c r="A377" s="222"/>
      <c r="B377" s="223"/>
      <c r="C377" s="224"/>
      <c r="D377" s="230"/>
      <c r="E377" s="226"/>
      <c r="F377" s="227"/>
      <c r="G377" s="228"/>
      <c r="H377" s="229"/>
      <c r="I377" s="228"/>
      <c r="J377" s="229"/>
      <c r="K377" s="218">
        <f t="shared" si="14"/>
        <v>0</v>
      </c>
      <c r="L377" s="207"/>
      <c r="N377" s="230">
        <f t="shared" si="15"/>
        <v>0</v>
      </c>
    </row>
    <row r="378" spans="1:14" s="221" customFormat="1" ht="16.5" customHeight="1" x14ac:dyDescent="0.2">
      <c r="A378" s="222"/>
      <c r="B378" s="223"/>
      <c r="C378" s="224"/>
      <c r="D378" s="230"/>
      <c r="E378" s="226"/>
      <c r="F378" s="227"/>
      <c r="G378" s="228"/>
      <c r="H378" s="229"/>
      <c r="I378" s="228"/>
      <c r="J378" s="229"/>
      <c r="K378" s="218">
        <f t="shared" si="14"/>
        <v>0</v>
      </c>
      <c r="L378" s="207"/>
      <c r="N378" s="230">
        <f t="shared" si="15"/>
        <v>0</v>
      </c>
    </row>
    <row r="379" spans="1:14" s="221" customFormat="1" ht="16.5" customHeight="1" x14ac:dyDescent="0.2">
      <c r="A379" s="222"/>
      <c r="B379" s="223"/>
      <c r="C379" s="224"/>
      <c r="D379" s="230"/>
      <c r="E379" s="226"/>
      <c r="F379" s="227"/>
      <c r="G379" s="228"/>
      <c r="H379" s="229"/>
      <c r="I379" s="228"/>
      <c r="J379" s="229"/>
      <c r="K379" s="218">
        <f t="shared" si="14"/>
        <v>0</v>
      </c>
      <c r="L379" s="207"/>
      <c r="N379" s="230">
        <f t="shared" si="15"/>
        <v>0</v>
      </c>
    </row>
    <row r="380" spans="1:14" s="221" customFormat="1" ht="16.5" customHeight="1" x14ac:dyDescent="0.2">
      <c r="A380" s="222"/>
      <c r="B380" s="223"/>
      <c r="C380" s="224"/>
      <c r="D380" s="230"/>
      <c r="E380" s="226"/>
      <c r="F380" s="227"/>
      <c r="G380" s="228"/>
      <c r="H380" s="229"/>
      <c r="I380" s="228"/>
      <c r="J380" s="229"/>
      <c r="K380" s="218">
        <f t="shared" si="14"/>
        <v>0</v>
      </c>
      <c r="L380" s="207"/>
      <c r="N380" s="230">
        <f t="shared" si="15"/>
        <v>0</v>
      </c>
    </row>
    <row r="381" spans="1:14" s="221" customFormat="1" ht="16.5" customHeight="1" x14ac:dyDescent="0.2">
      <c r="A381" s="222"/>
      <c r="B381" s="223"/>
      <c r="C381" s="224"/>
      <c r="D381" s="230"/>
      <c r="E381" s="226"/>
      <c r="F381" s="227"/>
      <c r="G381" s="228"/>
      <c r="H381" s="229"/>
      <c r="I381" s="228"/>
      <c r="J381" s="229"/>
      <c r="K381" s="218">
        <f t="shared" si="14"/>
        <v>0</v>
      </c>
      <c r="L381" s="207"/>
      <c r="N381" s="230">
        <f t="shared" si="15"/>
        <v>0</v>
      </c>
    </row>
    <row r="382" spans="1:14" s="221" customFormat="1" ht="16.5" customHeight="1" x14ac:dyDescent="0.2">
      <c r="A382" s="222"/>
      <c r="B382" s="223"/>
      <c r="C382" s="224"/>
      <c r="D382" s="230"/>
      <c r="E382" s="226"/>
      <c r="F382" s="227"/>
      <c r="G382" s="228"/>
      <c r="H382" s="229"/>
      <c r="I382" s="228"/>
      <c r="J382" s="229"/>
      <c r="K382" s="218">
        <f t="shared" si="14"/>
        <v>0</v>
      </c>
      <c r="L382" s="207"/>
      <c r="N382" s="230">
        <f t="shared" si="15"/>
        <v>0</v>
      </c>
    </row>
    <row r="383" spans="1:14" s="221" customFormat="1" ht="16.5" customHeight="1" x14ac:dyDescent="0.2">
      <c r="A383" s="222"/>
      <c r="B383" s="223"/>
      <c r="C383" s="224"/>
      <c r="D383" s="230"/>
      <c r="E383" s="226"/>
      <c r="F383" s="227"/>
      <c r="G383" s="228"/>
      <c r="H383" s="229"/>
      <c r="I383" s="228"/>
      <c r="J383" s="229"/>
      <c r="K383" s="218">
        <f t="shared" si="14"/>
        <v>0</v>
      </c>
      <c r="L383" s="207"/>
      <c r="N383" s="230">
        <f t="shared" si="15"/>
        <v>0</v>
      </c>
    </row>
    <row r="384" spans="1:14" s="221" customFormat="1" ht="16.5" customHeight="1" x14ac:dyDescent="0.2">
      <c r="A384" s="222"/>
      <c r="B384" s="223"/>
      <c r="C384" s="224"/>
      <c r="D384" s="230"/>
      <c r="E384" s="226"/>
      <c r="F384" s="227"/>
      <c r="G384" s="228"/>
      <c r="H384" s="229"/>
      <c r="I384" s="228"/>
      <c r="J384" s="229"/>
      <c r="K384" s="218">
        <f t="shared" si="14"/>
        <v>0</v>
      </c>
      <c r="L384" s="207"/>
      <c r="N384" s="230">
        <f t="shared" si="15"/>
        <v>0</v>
      </c>
    </row>
    <row r="385" spans="1:14" s="221" customFormat="1" ht="16.5" customHeight="1" x14ac:dyDescent="0.2">
      <c r="A385" s="222"/>
      <c r="B385" s="223"/>
      <c r="C385" s="224"/>
      <c r="D385" s="230"/>
      <c r="E385" s="226"/>
      <c r="F385" s="227"/>
      <c r="G385" s="228"/>
      <c r="H385" s="229"/>
      <c r="I385" s="228"/>
      <c r="J385" s="229"/>
      <c r="K385" s="218">
        <f t="shared" si="14"/>
        <v>0</v>
      </c>
      <c r="L385" s="207"/>
      <c r="N385" s="230">
        <f t="shared" si="15"/>
        <v>0</v>
      </c>
    </row>
    <row r="386" spans="1:14" s="221" customFormat="1" ht="16.5" customHeight="1" x14ac:dyDescent="0.2">
      <c r="A386" s="222"/>
      <c r="B386" s="223"/>
      <c r="C386" s="224"/>
      <c r="D386" s="230"/>
      <c r="E386" s="226"/>
      <c r="F386" s="227"/>
      <c r="G386" s="228"/>
      <c r="H386" s="229"/>
      <c r="I386" s="228"/>
      <c r="J386" s="229"/>
      <c r="K386" s="218">
        <f t="shared" si="14"/>
        <v>0</v>
      </c>
      <c r="L386" s="207"/>
      <c r="N386" s="230">
        <f t="shared" si="15"/>
        <v>0</v>
      </c>
    </row>
    <row r="387" spans="1:14" s="221" customFormat="1" ht="16.5" customHeight="1" x14ac:dyDescent="0.2">
      <c r="A387" s="222"/>
      <c r="B387" s="223"/>
      <c r="C387" s="224"/>
      <c r="D387" s="230"/>
      <c r="E387" s="226"/>
      <c r="F387" s="227"/>
      <c r="G387" s="228"/>
      <c r="H387" s="229"/>
      <c r="I387" s="228"/>
      <c r="J387" s="229"/>
      <c r="K387" s="218">
        <f t="shared" si="14"/>
        <v>0</v>
      </c>
      <c r="L387" s="207"/>
      <c r="N387" s="230">
        <f t="shared" si="15"/>
        <v>0</v>
      </c>
    </row>
    <row r="388" spans="1:14" s="221" customFormat="1" ht="16.5" customHeight="1" x14ac:dyDescent="0.2">
      <c r="A388" s="222"/>
      <c r="B388" s="223"/>
      <c r="C388" s="224"/>
      <c r="D388" s="230"/>
      <c r="E388" s="226"/>
      <c r="F388" s="227"/>
      <c r="G388" s="228"/>
      <c r="H388" s="229"/>
      <c r="I388" s="228"/>
      <c r="J388" s="229"/>
      <c r="K388" s="218">
        <f t="shared" si="14"/>
        <v>0</v>
      </c>
      <c r="L388" s="207"/>
      <c r="N388" s="230">
        <f t="shared" si="15"/>
        <v>0</v>
      </c>
    </row>
    <row r="389" spans="1:14" s="221" customFormat="1" ht="16.5" customHeight="1" x14ac:dyDescent="0.2">
      <c r="A389" s="222"/>
      <c r="B389" s="223"/>
      <c r="C389" s="224"/>
      <c r="D389" s="230"/>
      <c r="E389" s="226"/>
      <c r="F389" s="227"/>
      <c r="G389" s="228"/>
      <c r="H389" s="229"/>
      <c r="I389" s="228"/>
      <c r="J389" s="229"/>
      <c r="K389" s="218">
        <f t="shared" si="14"/>
        <v>0</v>
      </c>
      <c r="L389" s="207"/>
      <c r="N389" s="230">
        <f t="shared" si="15"/>
        <v>0</v>
      </c>
    </row>
    <row r="390" spans="1:14" s="221" customFormat="1" ht="16.5" customHeight="1" x14ac:dyDescent="0.2">
      <c r="A390" s="222"/>
      <c r="B390" s="223"/>
      <c r="C390" s="224"/>
      <c r="D390" s="230"/>
      <c r="E390" s="226"/>
      <c r="F390" s="227"/>
      <c r="G390" s="228"/>
      <c r="H390" s="229"/>
      <c r="I390" s="228"/>
      <c r="J390" s="229"/>
      <c r="K390" s="218">
        <f t="shared" si="14"/>
        <v>0</v>
      </c>
      <c r="L390" s="207"/>
      <c r="N390" s="230">
        <f t="shared" si="15"/>
        <v>0</v>
      </c>
    </row>
    <row r="391" spans="1:14" s="221" customFormat="1" ht="16.5" customHeight="1" x14ac:dyDescent="0.2">
      <c r="A391" s="222"/>
      <c r="B391" s="223"/>
      <c r="C391" s="224"/>
      <c r="D391" s="230"/>
      <c r="E391" s="226"/>
      <c r="F391" s="227"/>
      <c r="G391" s="228"/>
      <c r="H391" s="229"/>
      <c r="I391" s="228"/>
      <c r="J391" s="229"/>
      <c r="K391" s="218">
        <f t="shared" si="14"/>
        <v>0</v>
      </c>
      <c r="L391" s="207"/>
      <c r="N391" s="230">
        <f t="shared" si="15"/>
        <v>0</v>
      </c>
    </row>
    <row r="392" spans="1:14" s="221" customFormat="1" ht="16.5" customHeight="1" x14ac:dyDescent="0.2">
      <c r="A392" s="222"/>
      <c r="B392" s="223"/>
      <c r="C392" s="224"/>
      <c r="D392" s="230"/>
      <c r="E392" s="226"/>
      <c r="F392" s="227"/>
      <c r="G392" s="228"/>
      <c r="H392" s="229"/>
      <c r="I392" s="228"/>
      <c r="J392" s="229"/>
      <c r="K392" s="218">
        <f t="shared" si="14"/>
        <v>0</v>
      </c>
      <c r="L392" s="207"/>
      <c r="N392" s="230">
        <f t="shared" si="15"/>
        <v>0</v>
      </c>
    </row>
    <row r="393" spans="1:14" s="221" customFormat="1" ht="16.5" customHeight="1" x14ac:dyDescent="0.2">
      <c r="A393" s="222"/>
      <c r="B393" s="223"/>
      <c r="C393" s="224"/>
      <c r="D393" s="230"/>
      <c r="E393" s="226"/>
      <c r="F393" s="227"/>
      <c r="G393" s="228"/>
      <c r="H393" s="229"/>
      <c r="I393" s="228"/>
      <c r="J393" s="229"/>
      <c r="K393" s="218">
        <f t="shared" si="14"/>
        <v>0</v>
      </c>
      <c r="L393" s="207"/>
      <c r="N393" s="230">
        <f t="shared" si="15"/>
        <v>0</v>
      </c>
    </row>
    <row r="394" spans="1:14" s="221" customFormat="1" ht="16.5" customHeight="1" x14ac:dyDescent="0.2">
      <c r="A394" s="222"/>
      <c r="B394" s="223"/>
      <c r="C394" s="224"/>
      <c r="D394" s="230"/>
      <c r="E394" s="226"/>
      <c r="F394" s="227"/>
      <c r="G394" s="228"/>
      <c r="H394" s="229"/>
      <c r="I394" s="228"/>
      <c r="J394" s="229"/>
      <c r="K394" s="218">
        <f t="shared" si="14"/>
        <v>0</v>
      </c>
      <c r="L394" s="207"/>
      <c r="N394" s="230">
        <f t="shared" si="15"/>
        <v>0</v>
      </c>
    </row>
    <row r="395" spans="1:14" s="221" customFormat="1" ht="16.5" customHeight="1" x14ac:dyDescent="0.2">
      <c r="A395" s="222"/>
      <c r="B395" s="223"/>
      <c r="C395" s="224"/>
      <c r="D395" s="230"/>
      <c r="E395" s="226"/>
      <c r="F395" s="227"/>
      <c r="G395" s="228"/>
      <c r="H395" s="229"/>
      <c r="I395" s="228"/>
      <c r="J395" s="229"/>
      <c r="K395" s="218">
        <f t="shared" si="14"/>
        <v>0</v>
      </c>
      <c r="L395" s="207"/>
      <c r="N395" s="230">
        <f t="shared" si="15"/>
        <v>0</v>
      </c>
    </row>
    <row r="396" spans="1:14" s="221" customFormat="1" ht="16.5" customHeight="1" x14ac:dyDescent="0.2">
      <c r="A396" s="222"/>
      <c r="B396" s="223"/>
      <c r="C396" s="224"/>
      <c r="D396" s="230"/>
      <c r="E396" s="226"/>
      <c r="F396" s="227"/>
      <c r="G396" s="228"/>
      <c r="H396" s="229"/>
      <c r="I396" s="228"/>
      <c r="J396" s="229"/>
      <c r="K396" s="218">
        <f t="shared" si="14"/>
        <v>0</v>
      </c>
      <c r="L396" s="207"/>
      <c r="N396" s="230">
        <f t="shared" si="15"/>
        <v>0</v>
      </c>
    </row>
    <row r="397" spans="1:14" s="221" customFormat="1" ht="16.5" customHeight="1" x14ac:dyDescent="0.2">
      <c r="A397" s="222"/>
      <c r="B397" s="223"/>
      <c r="C397" s="224"/>
      <c r="D397" s="230"/>
      <c r="E397" s="226"/>
      <c r="F397" s="227"/>
      <c r="G397" s="228"/>
      <c r="H397" s="229"/>
      <c r="I397" s="228"/>
      <c r="J397" s="229"/>
      <c r="K397" s="218">
        <f t="shared" ref="K397:K460" si="16">$G397*$K$6</f>
        <v>0</v>
      </c>
      <c r="L397" s="207"/>
      <c r="N397" s="230">
        <f t="shared" si="15"/>
        <v>0</v>
      </c>
    </row>
    <row r="398" spans="1:14" s="221" customFormat="1" ht="16.5" customHeight="1" x14ac:dyDescent="0.2">
      <c r="A398" s="222"/>
      <c r="B398" s="223"/>
      <c r="C398" s="224"/>
      <c r="D398" s="230"/>
      <c r="E398" s="226"/>
      <c r="F398" s="227"/>
      <c r="G398" s="228"/>
      <c r="H398" s="229"/>
      <c r="I398" s="228"/>
      <c r="J398" s="229"/>
      <c r="K398" s="218">
        <f t="shared" si="16"/>
        <v>0</v>
      </c>
      <c r="L398" s="207"/>
      <c r="N398" s="230">
        <f t="shared" ref="N398:N461" si="17">IF(D398="SŽDC",0,IF(D398="Ostatní",0,IF(D398="",0,1)))</f>
        <v>0</v>
      </c>
    </row>
    <row r="399" spans="1:14" s="221" customFormat="1" ht="16.5" customHeight="1" x14ac:dyDescent="0.2">
      <c r="A399" s="222"/>
      <c r="B399" s="223"/>
      <c r="C399" s="224"/>
      <c r="D399" s="230"/>
      <c r="E399" s="226"/>
      <c r="F399" s="227"/>
      <c r="G399" s="228"/>
      <c r="H399" s="229"/>
      <c r="I399" s="228"/>
      <c r="J399" s="229"/>
      <c r="K399" s="218">
        <f t="shared" si="16"/>
        <v>0</v>
      </c>
      <c r="L399" s="207"/>
      <c r="N399" s="230">
        <f t="shared" si="17"/>
        <v>0</v>
      </c>
    </row>
    <row r="400" spans="1:14" s="221" customFormat="1" ht="16.5" customHeight="1" x14ac:dyDescent="0.2">
      <c r="A400" s="222"/>
      <c r="B400" s="223"/>
      <c r="C400" s="224"/>
      <c r="D400" s="230"/>
      <c r="E400" s="226"/>
      <c r="F400" s="227"/>
      <c r="G400" s="228"/>
      <c r="H400" s="229"/>
      <c r="I400" s="228"/>
      <c r="J400" s="229"/>
      <c r="K400" s="218">
        <f t="shared" si="16"/>
        <v>0</v>
      </c>
      <c r="L400" s="207"/>
      <c r="N400" s="230">
        <f t="shared" si="17"/>
        <v>0</v>
      </c>
    </row>
    <row r="401" spans="1:14" s="221" customFormat="1" ht="16.5" customHeight="1" x14ac:dyDescent="0.2">
      <c r="A401" s="222"/>
      <c r="B401" s="223"/>
      <c r="C401" s="224"/>
      <c r="D401" s="230"/>
      <c r="E401" s="226"/>
      <c r="F401" s="227"/>
      <c r="G401" s="228"/>
      <c r="H401" s="229"/>
      <c r="I401" s="228"/>
      <c r="J401" s="229"/>
      <c r="K401" s="218">
        <f t="shared" si="16"/>
        <v>0</v>
      </c>
      <c r="L401" s="207"/>
      <c r="N401" s="230">
        <f t="shared" si="17"/>
        <v>0</v>
      </c>
    </row>
    <row r="402" spans="1:14" s="221" customFormat="1" ht="16.5" customHeight="1" x14ac:dyDescent="0.2">
      <c r="A402" s="222"/>
      <c r="B402" s="223"/>
      <c r="C402" s="224"/>
      <c r="D402" s="230"/>
      <c r="E402" s="226"/>
      <c r="F402" s="227"/>
      <c r="G402" s="228"/>
      <c r="H402" s="229"/>
      <c r="I402" s="228"/>
      <c r="J402" s="229"/>
      <c r="K402" s="218">
        <f t="shared" si="16"/>
        <v>0</v>
      </c>
      <c r="L402" s="207"/>
      <c r="N402" s="230">
        <f t="shared" si="17"/>
        <v>0</v>
      </c>
    </row>
    <row r="403" spans="1:14" s="221" customFormat="1" ht="16.5" customHeight="1" x14ac:dyDescent="0.2">
      <c r="A403" s="222"/>
      <c r="B403" s="223"/>
      <c r="C403" s="224"/>
      <c r="D403" s="230"/>
      <c r="E403" s="226"/>
      <c r="F403" s="227"/>
      <c r="G403" s="228"/>
      <c r="H403" s="229"/>
      <c r="I403" s="228"/>
      <c r="J403" s="229"/>
      <c r="K403" s="218">
        <f t="shared" si="16"/>
        <v>0</v>
      </c>
      <c r="L403" s="207"/>
      <c r="N403" s="230">
        <f t="shared" si="17"/>
        <v>0</v>
      </c>
    </row>
    <row r="404" spans="1:14" s="221" customFormat="1" ht="16.5" customHeight="1" x14ac:dyDescent="0.2">
      <c r="A404" s="222"/>
      <c r="B404" s="223"/>
      <c r="C404" s="224"/>
      <c r="D404" s="230"/>
      <c r="E404" s="226"/>
      <c r="F404" s="227"/>
      <c r="G404" s="228"/>
      <c r="H404" s="229"/>
      <c r="I404" s="228"/>
      <c r="J404" s="229"/>
      <c r="K404" s="218">
        <f t="shared" si="16"/>
        <v>0</v>
      </c>
      <c r="L404" s="207"/>
      <c r="N404" s="230">
        <f t="shared" si="17"/>
        <v>0</v>
      </c>
    </row>
    <row r="405" spans="1:14" s="221" customFormat="1" ht="16.5" customHeight="1" x14ac:dyDescent="0.2">
      <c r="A405" s="222"/>
      <c r="B405" s="223"/>
      <c r="C405" s="224"/>
      <c r="D405" s="230"/>
      <c r="E405" s="226"/>
      <c r="F405" s="227"/>
      <c r="G405" s="228"/>
      <c r="H405" s="229"/>
      <c r="I405" s="228"/>
      <c r="J405" s="229"/>
      <c r="K405" s="218">
        <f t="shared" si="16"/>
        <v>0</v>
      </c>
      <c r="L405" s="207"/>
      <c r="N405" s="230">
        <f t="shared" si="17"/>
        <v>0</v>
      </c>
    </row>
    <row r="406" spans="1:14" s="221" customFormat="1" ht="16.5" customHeight="1" x14ac:dyDescent="0.2">
      <c r="A406" s="222"/>
      <c r="B406" s="223"/>
      <c r="C406" s="224"/>
      <c r="D406" s="230"/>
      <c r="E406" s="226"/>
      <c r="F406" s="227"/>
      <c r="G406" s="228"/>
      <c r="H406" s="229"/>
      <c r="I406" s="228"/>
      <c r="J406" s="229"/>
      <c r="K406" s="218">
        <f t="shared" si="16"/>
        <v>0</v>
      </c>
      <c r="L406" s="207"/>
      <c r="N406" s="230">
        <f t="shared" si="17"/>
        <v>0</v>
      </c>
    </row>
    <row r="407" spans="1:14" s="221" customFormat="1" ht="16.5" customHeight="1" x14ac:dyDescent="0.2">
      <c r="A407" s="222"/>
      <c r="B407" s="223"/>
      <c r="C407" s="224"/>
      <c r="D407" s="230"/>
      <c r="E407" s="226"/>
      <c r="F407" s="227"/>
      <c r="G407" s="228"/>
      <c r="H407" s="229"/>
      <c r="I407" s="228"/>
      <c r="J407" s="229"/>
      <c r="K407" s="218">
        <f t="shared" si="16"/>
        <v>0</v>
      </c>
      <c r="L407" s="207"/>
      <c r="N407" s="230">
        <f t="shared" si="17"/>
        <v>0</v>
      </c>
    </row>
    <row r="408" spans="1:14" s="221" customFormat="1" ht="16.5" customHeight="1" x14ac:dyDescent="0.2">
      <c r="A408" s="222"/>
      <c r="B408" s="223"/>
      <c r="C408" s="224"/>
      <c r="D408" s="230"/>
      <c r="E408" s="226"/>
      <c r="F408" s="227"/>
      <c r="G408" s="228"/>
      <c r="H408" s="229"/>
      <c r="I408" s="228"/>
      <c r="J408" s="229"/>
      <c r="K408" s="218">
        <f t="shared" si="16"/>
        <v>0</v>
      </c>
      <c r="L408" s="207"/>
      <c r="N408" s="230">
        <f t="shared" si="17"/>
        <v>0</v>
      </c>
    </row>
    <row r="409" spans="1:14" s="221" customFormat="1" ht="16.5" customHeight="1" x14ac:dyDescent="0.2">
      <c r="A409" s="222"/>
      <c r="B409" s="223"/>
      <c r="C409" s="224"/>
      <c r="D409" s="230"/>
      <c r="E409" s="226"/>
      <c r="F409" s="227"/>
      <c r="G409" s="228"/>
      <c r="H409" s="229"/>
      <c r="I409" s="228"/>
      <c r="J409" s="229"/>
      <c r="K409" s="218">
        <f t="shared" si="16"/>
        <v>0</v>
      </c>
      <c r="L409" s="207"/>
      <c r="N409" s="230">
        <f t="shared" si="17"/>
        <v>0</v>
      </c>
    </row>
    <row r="410" spans="1:14" s="221" customFormat="1" ht="16.5" customHeight="1" x14ac:dyDescent="0.2">
      <c r="A410" s="222"/>
      <c r="B410" s="223"/>
      <c r="C410" s="224"/>
      <c r="D410" s="230"/>
      <c r="E410" s="226"/>
      <c r="F410" s="227"/>
      <c r="G410" s="228"/>
      <c r="H410" s="229"/>
      <c r="I410" s="228"/>
      <c r="J410" s="229"/>
      <c r="K410" s="218">
        <f t="shared" si="16"/>
        <v>0</v>
      </c>
      <c r="L410" s="207"/>
      <c r="N410" s="230">
        <f t="shared" si="17"/>
        <v>0</v>
      </c>
    </row>
    <row r="411" spans="1:14" s="221" customFormat="1" ht="16.5" customHeight="1" x14ac:dyDescent="0.2">
      <c r="A411" s="222"/>
      <c r="B411" s="223"/>
      <c r="C411" s="224"/>
      <c r="D411" s="230"/>
      <c r="E411" s="226"/>
      <c r="F411" s="227"/>
      <c r="G411" s="228"/>
      <c r="H411" s="229"/>
      <c r="I411" s="228"/>
      <c r="J411" s="229"/>
      <c r="K411" s="218">
        <f t="shared" si="16"/>
        <v>0</v>
      </c>
      <c r="L411" s="207"/>
      <c r="N411" s="230">
        <f t="shared" si="17"/>
        <v>0</v>
      </c>
    </row>
    <row r="412" spans="1:14" s="221" customFormat="1" ht="16.5" customHeight="1" x14ac:dyDescent="0.2">
      <c r="A412" s="222"/>
      <c r="B412" s="223"/>
      <c r="C412" s="224"/>
      <c r="D412" s="230"/>
      <c r="E412" s="226"/>
      <c r="F412" s="227"/>
      <c r="G412" s="228"/>
      <c r="H412" s="229"/>
      <c r="I412" s="228"/>
      <c r="J412" s="229"/>
      <c r="K412" s="218">
        <f t="shared" si="16"/>
        <v>0</v>
      </c>
      <c r="L412" s="207"/>
      <c r="N412" s="230">
        <f t="shared" si="17"/>
        <v>0</v>
      </c>
    </row>
    <row r="413" spans="1:14" s="221" customFormat="1" ht="16.5" customHeight="1" x14ac:dyDescent="0.2">
      <c r="A413" s="222"/>
      <c r="B413" s="223"/>
      <c r="C413" s="224"/>
      <c r="D413" s="230"/>
      <c r="E413" s="226"/>
      <c r="F413" s="227"/>
      <c r="G413" s="228"/>
      <c r="H413" s="229"/>
      <c r="I413" s="228"/>
      <c r="J413" s="229"/>
      <c r="K413" s="218">
        <f t="shared" si="16"/>
        <v>0</v>
      </c>
      <c r="L413" s="207"/>
      <c r="N413" s="230">
        <f t="shared" si="17"/>
        <v>0</v>
      </c>
    </row>
    <row r="414" spans="1:14" s="221" customFormat="1" ht="16.5" customHeight="1" x14ac:dyDescent="0.2">
      <c r="A414" s="222"/>
      <c r="B414" s="223"/>
      <c r="C414" s="224"/>
      <c r="D414" s="230"/>
      <c r="E414" s="226"/>
      <c r="F414" s="227"/>
      <c r="G414" s="228"/>
      <c r="H414" s="229"/>
      <c r="I414" s="228"/>
      <c r="J414" s="229"/>
      <c r="K414" s="218">
        <f t="shared" si="16"/>
        <v>0</v>
      </c>
      <c r="L414" s="207"/>
      <c r="N414" s="230">
        <f t="shared" si="17"/>
        <v>0</v>
      </c>
    </row>
    <row r="415" spans="1:14" s="221" customFormat="1" ht="16.5" customHeight="1" x14ac:dyDescent="0.2">
      <c r="A415" s="222"/>
      <c r="B415" s="223"/>
      <c r="C415" s="224"/>
      <c r="D415" s="230"/>
      <c r="E415" s="226"/>
      <c r="F415" s="227"/>
      <c r="G415" s="228"/>
      <c r="H415" s="229"/>
      <c r="I415" s="228"/>
      <c r="J415" s="229"/>
      <c r="K415" s="218">
        <f t="shared" si="16"/>
        <v>0</v>
      </c>
      <c r="L415" s="207"/>
      <c r="N415" s="230">
        <f t="shared" si="17"/>
        <v>0</v>
      </c>
    </row>
    <row r="416" spans="1:14" s="221" customFormat="1" ht="16.5" customHeight="1" x14ac:dyDescent="0.2">
      <c r="A416" s="222"/>
      <c r="B416" s="223"/>
      <c r="C416" s="224"/>
      <c r="D416" s="230"/>
      <c r="E416" s="226"/>
      <c r="F416" s="227"/>
      <c r="G416" s="228"/>
      <c r="H416" s="229"/>
      <c r="I416" s="228"/>
      <c r="J416" s="229"/>
      <c r="K416" s="218">
        <f t="shared" si="16"/>
        <v>0</v>
      </c>
      <c r="L416" s="207"/>
      <c r="N416" s="230">
        <f t="shared" si="17"/>
        <v>0</v>
      </c>
    </row>
    <row r="417" spans="1:14" s="221" customFormat="1" ht="16.5" customHeight="1" x14ac:dyDescent="0.2">
      <c r="A417" s="222"/>
      <c r="B417" s="223"/>
      <c r="C417" s="224"/>
      <c r="D417" s="230"/>
      <c r="E417" s="226"/>
      <c r="F417" s="227"/>
      <c r="G417" s="228"/>
      <c r="H417" s="229"/>
      <c r="I417" s="228"/>
      <c r="J417" s="229"/>
      <c r="K417" s="218">
        <f t="shared" si="16"/>
        <v>0</v>
      </c>
      <c r="L417" s="207"/>
      <c r="N417" s="230">
        <f t="shared" si="17"/>
        <v>0</v>
      </c>
    </row>
    <row r="418" spans="1:14" s="221" customFormat="1" ht="16.5" customHeight="1" x14ac:dyDescent="0.2">
      <c r="A418" s="222"/>
      <c r="B418" s="223"/>
      <c r="C418" s="224"/>
      <c r="D418" s="230"/>
      <c r="E418" s="226"/>
      <c r="F418" s="227"/>
      <c r="G418" s="228"/>
      <c r="H418" s="229"/>
      <c r="I418" s="228"/>
      <c r="J418" s="229"/>
      <c r="K418" s="218">
        <f t="shared" si="16"/>
        <v>0</v>
      </c>
      <c r="L418" s="207"/>
      <c r="N418" s="230">
        <f t="shared" si="17"/>
        <v>0</v>
      </c>
    </row>
    <row r="419" spans="1:14" s="221" customFormat="1" ht="16.5" customHeight="1" x14ac:dyDescent="0.2">
      <c r="A419" s="222"/>
      <c r="B419" s="223"/>
      <c r="C419" s="224"/>
      <c r="D419" s="230"/>
      <c r="E419" s="226"/>
      <c r="F419" s="227"/>
      <c r="G419" s="228"/>
      <c r="H419" s="229"/>
      <c r="I419" s="228"/>
      <c r="J419" s="229"/>
      <c r="K419" s="218">
        <f t="shared" si="16"/>
        <v>0</v>
      </c>
      <c r="L419" s="207"/>
      <c r="N419" s="230">
        <f t="shared" si="17"/>
        <v>0</v>
      </c>
    </row>
    <row r="420" spans="1:14" s="221" customFormat="1" ht="16.5" customHeight="1" x14ac:dyDescent="0.2">
      <c r="A420" s="222"/>
      <c r="B420" s="223"/>
      <c r="C420" s="224"/>
      <c r="D420" s="230"/>
      <c r="E420" s="226"/>
      <c r="F420" s="227"/>
      <c r="G420" s="228"/>
      <c r="H420" s="229"/>
      <c r="I420" s="228"/>
      <c r="J420" s="229"/>
      <c r="K420" s="218">
        <f t="shared" si="16"/>
        <v>0</v>
      </c>
      <c r="L420" s="207"/>
      <c r="N420" s="230">
        <f t="shared" si="17"/>
        <v>0</v>
      </c>
    </row>
    <row r="421" spans="1:14" s="221" customFormat="1" ht="16.5" customHeight="1" x14ac:dyDescent="0.2">
      <c r="A421" s="222"/>
      <c r="B421" s="223"/>
      <c r="C421" s="224"/>
      <c r="D421" s="230"/>
      <c r="E421" s="226"/>
      <c r="F421" s="227"/>
      <c r="G421" s="228"/>
      <c r="H421" s="229"/>
      <c r="I421" s="228"/>
      <c r="J421" s="229"/>
      <c r="K421" s="218">
        <f t="shared" si="16"/>
        <v>0</v>
      </c>
      <c r="L421" s="207"/>
      <c r="N421" s="230">
        <f t="shared" si="17"/>
        <v>0</v>
      </c>
    </row>
    <row r="422" spans="1:14" s="221" customFormat="1" ht="16.5" customHeight="1" x14ac:dyDescent="0.2">
      <c r="A422" s="222"/>
      <c r="B422" s="223"/>
      <c r="C422" s="224"/>
      <c r="D422" s="230"/>
      <c r="E422" s="226"/>
      <c r="F422" s="227"/>
      <c r="G422" s="228"/>
      <c r="H422" s="229"/>
      <c r="I422" s="228"/>
      <c r="J422" s="229"/>
      <c r="K422" s="218">
        <f t="shared" si="16"/>
        <v>0</v>
      </c>
      <c r="L422" s="207"/>
      <c r="N422" s="230">
        <f t="shared" si="17"/>
        <v>0</v>
      </c>
    </row>
    <row r="423" spans="1:14" s="221" customFormat="1" ht="16.5" customHeight="1" x14ac:dyDescent="0.2">
      <c r="A423" s="222"/>
      <c r="B423" s="223"/>
      <c r="C423" s="224"/>
      <c r="D423" s="230"/>
      <c r="E423" s="226"/>
      <c r="F423" s="227"/>
      <c r="G423" s="228"/>
      <c r="H423" s="229"/>
      <c r="I423" s="228"/>
      <c r="J423" s="229"/>
      <c r="K423" s="218">
        <f t="shared" si="16"/>
        <v>0</v>
      </c>
      <c r="L423" s="207"/>
      <c r="N423" s="230">
        <f t="shared" si="17"/>
        <v>0</v>
      </c>
    </row>
    <row r="424" spans="1:14" s="221" customFormat="1" ht="16.5" customHeight="1" x14ac:dyDescent="0.2">
      <c r="A424" s="222"/>
      <c r="B424" s="223"/>
      <c r="C424" s="224"/>
      <c r="D424" s="230"/>
      <c r="E424" s="226"/>
      <c r="F424" s="227"/>
      <c r="G424" s="228"/>
      <c r="H424" s="229"/>
      <c r="I424" s="228"/>
      <c r="J424" s="229"/>
      <c r="K424" s="218">
        <f t="shared" si="16"/>
        <v>0</v>
      </c>
      <c r="L424" s="207"/>
      <c r="N424" s="230">
        <f t="shared" si="17"/>
        <v>0</v>
      </c>
    </row>
    <row r="425" spans="1:14" s="221" customFormat="1" ht="16.5" customHeight="1" x14ac:dyDescent="0.2">
      <c r="A425" s="222"/>
      <c r="B425" s="223"/>
      <c r="C425" s="224"/>
      <c r="D425" s="230"/>
      <c r="E425" s="226"/>
      <c r="F425" s="227"/>
      <c r="G425" s="228"/>
      <c r="H425" s="229"/>
      <c r="I425" s="228"/>
      <c r="J425" s="229"/>
      <c r="K425" s="218">
        <f t="shared" si="16"/>
        <v>0</v>
      </c>
      <c r="L425" s="207"/>
      <c r="N425" s="230">
        <f t="shared" si="17"/>
        <v>0</v>
      </c>
    </row>
    <row r="426" spans="1:14" s="221" customFormat="1" ht="16.5" customHeight="1" x14ac:dyDescent="0.2">
      <c r="A426" s="222"/>
      <c r="B426" s="223"/>
      <c r="C426" s="224"/>
      <c r="D426" s="230"/>
      <c r="E426" s="226"/>
      <c r="F426" s="227"/>
      <c r="G426" s="228"/>
      <c r="H426" s="229"/>
      <c r="I426" s="228"/>
      <c r="J426" s="229"/>
      <c r="K426" s="218">
        <f t="shared" si="16"/>
        <v>0</v>
      </c>
      <c r="L426" s="207"/>
      <c r="N426" s="230">
        <f t="shared" si="17"/>
        <v>0</v>
      </c>
    </row>
    <row r="427" spans="1:14" s="221" customFormat="1" ht="16.5" customHeight="1" x14ac:dyDescent="0.2">
      <c r="A427" s="222"/>
      <c r="B427" s="223"/>
      <c r="C427" s="224"/>
      <c r="D427" s="230"/>
      <c r="E427" s="226"/>
      <c r="F427" s="227"/>
      <c r="G427" s="228"/>
      <c r="H427" s="229"/>
      <c r="I427" s="228"/>
      <c r="J427" s="229"/>
      <c r="K427" s="218">
        <f t="shared" si="16"/>
        <v>0</v>
      </c>
      <c r="L427" s="207"/>
      <c r="N427" s="230">
        <f t="shared" si="17"/>
        <v>0</v>
      </c>
    </row>
    <row r="428" spans="1:14" s="221" customFormat="1" ht="16.5" customHeight="1" x14ac:dyDescent="0.2">
      <c r="A428" s="222"/>
      <c r="B428" s="223"/>
      <c r="C428" s="224"/>
      <c r="D428" s="230"/>
      <c r="E428" s="226"/>
      <c r="F428" s="227"/>
      <c r="G428" s="228"/>
      <c r="H428" s="229"/>
      <c r="I428" s="228"/>
      <c r="J428" s="229"/>
      <c r="K428" s="218">
        <f t="shared" si="16"/>
        <v>0</v>
      </c>
      <c r="L428" s="207"/>
      <c r="N428" s="230">
        <f t="shared" si="17"/>
        <v>0</v>
      </c>
    </row>
    <row r="429" spans="1:14" s="221" customFormat="1" ht="16.5" customHeight="1" x14ac:dyDescent="0.2">
      <c r="A429" s="222"/>
      <c r="B429" s="223"/>
      <c r="C429" s="224"/>
      <c r="D429" s="230"/>
      <c r="E429" s="226"/>
      <c r="F429" s="227"/>
      <c r="G429" s="228"/>
      <c r="H429" s="229"/>
      <c r="I429" s="228"/>
      <c r="J429" s="229"/>
      <c r="K429" s="218">
        <f t="shared" si="16"/>
        <v>0</v>
      </c>
      <c r="L429" s="207"/>
      <c r="N429" s="230">
        <f t="shared" si="17"/>
        <v>0</v>
      </c>
    </row>
    <row r="430" spans="1:14" s="221" customFormat="1" ht="16.5" customHeight="1" x14ac:dyDescent="0.2">
      <c r="A430" s="222"/>
      <c r="B430" s="223"/>
      <c r="C430" s="224"/>
      <c r="D430" s="230"/>
      <c r="E430" s="226"/>
      <c r="F430" s="227"/>
      <c r="G430" s="228"/>
      <c r="H430" s="229"/>
      <c r="I430" s="228"/>
      <c r="J430" s="229"/>
      <c r="K430" s="218">
        <f t="shared" si="16"/>
        <v>0</v>
      </c>
      <c r="L430" s="207"/>
      <c r="N430" s="230">
        <f t="shared" si="17"/>
        <v>0</v>
      </c>
    </row>
    <row r="431" spans="1:14" s="221" customFormat="1" ht="16.5" customHeight="1" x14ac:dyDescent="0.2">
      <c r="A431" s="222"/>
      <c r="B431" s="223"/>
      <c r="C431" s="224"/>
      <c r="D431" s="230"/>
      <c r="E431" s="226"/>
      <c r="F431" s="227"/>
      <c r="G431" s="228"/>
      <c r="H431" s="229"/>
      <c r="I431" s="228"/>
      <c r="J431" s="229"/>
      <c r="K431" s="218">
        <f t="shared" si="16"/>
        <v>0</v>
      </c>
      <c r="L431" s="207"/>
      <c r="N431" s="230">
        <f t="shared" si="17"/>
        <v>0</v>
      </c>
    </row>
    <row r="432" spans="1:14" s="221" customFormat="1" ht="16.5" customHeight="1" x14ac:dyDescent="0.2">
      <c r="A432" s="222"/>
      <c r="B432" s="223"/>
      <c r="C432" s="224"/>
      <c r="D432" s="230"/>
      <c r="E432" s="226"/>
      <c r="F432" s="227"/>
      <c r="G432" s="228"/>
      <c r="H432" s="229"/>
      <c r="I432" s="228"/>
      <c r="J432" s="229"/>
      <c r="K432" s="218">
        <f t="shared" si="16"/>
        <v>0</v>
      </c>
      <c r="L432" s="207"/>
      <c r="N432" s="230">
        <f t="shared" si="17"/>
        <v>0</v>
      </c>
    </row>
    <row r="433" spans="1:14" s="221" customFormat="1" ht="16.5" customHeight="1" x14ac:dyDescent="0.2">
      <c r="A433" s="222"/>
      <c r="B433" s="223"/>
      <c r="C433" s="224"/>
      <c r="D433" s="230"/>
      <c r="E433" s="226"/>
      <c r="F433" s="227"/>
      <c r="G433" s="228"/>
      <c r="H433" s="229"/>
      <c r="I433" s="228"/>
      <c r="J433" s="229"/>
      <c r="K433" s="218">
        <f t="shared" si="16"/>
        <v>0</v>
      </c>
      <c r="L433" s="207"/>
      <c r="N433" s="230">
        <f t="shared" si="17"/>
        <v>0</v>
      </c>
    </row>
    <row r="434" spans="1:14" s="221" customFormat="1" ht="16.5" customHeight="1" x14ac:dyDescent="0.2">
      <c r="A434" s="222"/>
      <c r="B434" s="223"/>
      <c r="C434" s="224"/>
      <c r="D434" s="230"/>
      <c r="E434" s="226"/>
      <c r="F434" s="227"/>
      <c r="G434" s="228"/>
      <c r="H434" s="229"/>
      <c r="I434" s="228"/>
      <c r="J434" s="229"/>
      <c r="K434" s="218">
        <f t="shared" si="16"/>
        <v>0</v>
      </c>
      <c r="L434" s="207"/>
      <c r="N434" s="230">
        <f t="shared" si="17"/>
        <v>0</v>
      </c>
    </row>
    <row r="435" spans="1:14" s="221" customFormat="1" ht="16.5" customHeight="1" x14ac:dyDescent="0.2">
      <c r="A435" s="222"/>
      <c r="B435" s="223"/>
      <c r="C435" s="224"/>
      <c r="D435" s="230"/>
      <c r="E435" s="226"/>
      <c r="F435" s="227"/>
      <c r="G435" s="228"/>
      <c r="H435" s="229"/>
      <c r="I435" s="228"/>
      <c r="J435" s="229"/>
      <c r="K435" s="218">
        <f t="shared" si="16"/>
        <v>0</v>
      </c>
      <c r="L435" s="207"/>
      <c r="N435" s="230">
        <f t="shared" si="17"/>
        <v>0</v>
      </c>
    </row>
    <row r="436" spans="1:14" s="221" customFormat="1" ht="16.5" customHeight="1" x14ac:dyDescent="0.2">
      <c r="A436" s="222"/>
      <c r="B436" s="223"/>
      <c r="C436" s="224"/>
      <c r="D436" s="230"/>
      <c r="E436" s="226"/>
      <c r="F436" s="227"/>
      <c r="G436" s="228"/>
      <c r="H436" s="229"/>
      <c r="I436" s="228"/>
      <c r="J436" s="229"/>
      <c r="K436" s="218">
        <f t="shared" si="16"/>
        <v>0</v>
      </c>
      <c r="L436" s="207"/>
      <c r="N436" s="230">
        <f t="shared" si="17"/>
        <v>0</v>
      </c>
    </row>
    <row r="437" spans="1:14" s="221" customFormat="1" ht="16.5" customHeight="1" x14ac:dyDescent="0.2">
      <c r="A437" s="222"/>
      <c r="B437" s="223"/>
      <c r="C437" s="224"/>
      <c r="D437" s="230"/>
      <c r="E437" s="226"/>
      <c r="F437" s="227"/>
      <c r="G437" s="228"/>
      <c r="H437" s="229"/>
      <c r="I437" s="228"/>
      <c r="J437" s="229"/>
      <c r="K437" s="218">
        <f t="shared" si="16"/>
        <v>0</v>
      </c>
      <c r="L437" s="207"/>
      <c r="N437" s="230">
        <f t="shared" si="17"/>
        <v>0</v>
      </c>
    </row>
    <row r="438" spans="1:14" s="221" customFormat="1" ht="16.5" customHeight="1" x14ac:dyDescent="0.2">
      <c r="A438" s="222"/>
      <c r="B438" s="223"/>
      <c r="C438" s="224"/>
      <c r="D438" s="230"/>
      <c r="E438" s="226"/>
      <c r="F438" s="227"/>
      <c r="G438" s="228"/>
      <c r="H438" s="229"/>
      <c r="I438" s="228"/>
      <c r="J438" s="229"/>
      <c r="K438" s="218">
        <f t="shared" si="16"/>
        <v>0</v>
      </c>
      <c r="L438" s="207"/>
      <c r="N438" s="230">
        <f t="shared" si="17"/>
        <v>0</v>
      </c>
    </row>
    <row r="439" spans="1:14" s="221" customFormat="1" ht="16.5" customHeight="1" x14ac:dyDescent="0.2">
      <c r="A439" s="222"/>
      <c r="B439" s="223"/>
      <c r="C439" s="224"/>
      <c r="D439" s="230"/>
      <c r="E439" s="226"/>
      <c r="F439" s="227"/>
      <c r="G439" s="228"/>
      <c r="H439" s="229"/>
      <c r="I439" s="228"/>
      <c r="J439" s="229"/>
      <c r="K439" s="218">
        <f t="shared" si="16"/>
        <v>0</v>
      </c>
      <c r="L439" s="207"/>
      <c r="N439" s="230">
        <f t="shared" si="17"/>
        <v>0</v>
      </c>
    </row>
    <row r="440" spans="1:14" s="221" customFormat="1" ht="16.5" customHeight="1" x14ac:dyDescent="0.2">
      <c r="A440" s="222"/>
      <c r="B440" s="223"/>
      <c r="C440" s="224"/>
      <c r="D440" s="230"/>
      <c r="E440" s="226"/>
      <c r="F440" s="227"/>
      <c r="G440" s="228"/>
      <c r="H440" s="229"/>
      <c r="I440" s="228"/>
      <c r="J440" s="229"/>
      <c r="K440" s="218">
        <f t="shared" si="16"/>
        <v>0</v>
      </c>
      <c r="L440" s="207"/>
      <c r="N440" s="230">
        <f t="shared" si="17"/>
        <v>0</v>
      </c>
    </row>
    <row r="441" spans="1:14" s="221" customFormat="1" ht="16.5" customHeight="1" x14ac:dyDescent="0.2">
      <c r="A441" s="222"/>
      <c r="B441" s="223"/>
      <c r="C441" s="224"/>
      <c r="D441" s="230"/>
      <c r="E441" s="226"/>
      <c r="F441" s="227"/>
      <c r="G441" s="228"/>
      <c r="H441" s="229"/>
      <c r="I441" s="228"/>
      <c r="J441" s="229"/>
      <c r="K441" s="218">
        <f t="shared" si="16"/>
        <v>0</v>
      </c>
      <c r="L441" s="207"/>
      <c r="N441" s="230">
        <f t="shared" si="17"/>
        <v>0</v>
      </c>
    </row>
    <row r="442" spans="1:14" s="221" customFormat="1" ht="16.5" customHeight="1" x14ac:dyDescent="0.2">
      <c r="A442" s="222"/>
      <c r="B442" s="223"/>
      <c r="C442" s="224"/>
      <c r="D442" s="230"/>
      <c r="E442" s="226"/>
      <c r="F442" s="227"/>
      <c r="G442" s="228"/>
      <c r="H442" s="229"/>
      <c r="I442" s="228"/>
      <c r="J442" s="229"/>
      <c r="K442" s="218">
        <f t="shared" si="16"/>
        <v>0</v>
      </c>
      <c r="L442" s="207"/>
      <c r="N442" s="230">
        <f t="shared" si="17"/>
        <v>0</v>
      </c>
    </row>
    <row r="443" spans="1:14" s="221" customFormat="1" ht="16.5" customHeight="1" x14ac:dyDescent="0.2">
      <c r="A443" s="222"/>
      <c r="B443" s="223"/>
      <c r="C443" s="224"/>
      <c r="D443" s="230"/>
      <c r="E443" s="226"/>
      <c r="F443" s="227"/>
      <c r="G443" s="228"/>
      <c r="H443" s="229"/>
      <c r="I443" s="228"/>
      <c r="J443" s="229"/>
      <c r="K443" s="218">
        <f t="shared" si="16"/>
        <v>0</v>
      </c>
      <c r="L443" s="207"/>
      <c r="N443" s="230">
        <f t="shared" si="17"/>
        <v>0</v>
      </c>
    </row>
    <row r="444" spans="1:14" s="221" customFormat="1" ht="16.5" customHeight="1" x14ac:dyDescent="0.2">
      <c r="A444" s="222"/>
      <c r="B444" s="223"/>
      <c r="C444" s="224"/>
      <c r="D444" s="230"/>
      <c r="E444" s="226"/>
      <c r="F444" s="227"/>
      <c r="G444" s="228"/>
      <c r="H444" s="229"/>
      <c r="I444" s="228"/>
      <c r="J444" s="229"/>
      <c r="K444" s="218">
        <f t="shared" si="16"/>
        <v>0</v>
      </c>
      <c r="L444" s="207"/>
      <c r="N444" s="230">
        <f t="shared" si="17"/>
        <v>0</v>
      </c>
    </row>
    <row r="445" spans="1:14" s="221" customFormat="1" ht="16.5" customHeight="1" x14ac:dyDescent="0.2">
      <c r="A445" s="222"/>
      <c r="B445" s="223"/>
      <c r="C445" s="224"/>
      <c r="D445" s="230"/>
      <c r="E445" s="226"/>
      <c r="F445" s="227"/>
      <c r="G445" s="228"/>
      <c r="H445" s="229"/>
      <c r="I445" s="228"/>
      <c r="J445" s="229"/>
      <c r="K445" s="218">
        <f t="shared" si="16"/>
        <v>0</v>
      </c>
      <c r="L445" s="207"/>
      <c r="N445" s="230">
        <f t="shared" si="17"/>
        <v>0</v>
      </c>
    </row>
    <row r="446" spans="1:14" s="221" customFormat="1" ht="16.5" customHeight="1" x14ac:dyDescent="0.2">
      <c r="A446" s="222"/>
      <c r="B446" s="223"/>
      <c r="C446" s="224"/>
      <c r="D446" s="230"/>
      <c r="E446" s="226"/>
      <c r="F446" s="227"/>
      <c r="G446" s="228"/>
      <c r="H446" s="229"/>
      <c r="I446" s="228"/>
      <c r="J446" s="229"/>
      <c r="K446" s="218">
        <f t="shared" si="16"/>
        <v>0</v>
      </c>
      <c r="L446" s="207"/>
      <c r="N446" s="230">
        <f t="shared" si="17"/>
        <v>0</v>
      </c>
    </row>
    <row r="447" spans="1:14" s="221" customFormat="1" ht="16.5" customHeight="1" x14ac:dyDescent="0.2">
      <c r="A447" s="222"/>
      <c r="B447" s="223"/>
      <c r="C447" s="224"/>
      <c r="D447" s="230"/>
      <c r="E447" s="226"/>
      <c r="F447" s="227"/>
      <c r="G447" s="228"/>
      <c r="H447" s="229"/>
      <c r="I447" s="228"/>
      <c r="J447" s="229"/>
      <c r="K447" s="218">
        <f t="shared" si="16"/>
        <v>0</v>
      </c>
      <c r="L447" s="207"/>
      <c r="N447" s="230">
        <f t="shared" si="17"/>
        <v>0</v>
      </c>
    </row>
    <row r="448" spans="1:14" s="221" customFormat="1" ht="16.5" customHeight="1" x14ac:dyDescent="0.2">
      <c r="A448" s="222"/>
      <c r="B448" s="223"/>
      <c r="C448" s="224"/>
      <c r="D448" s="230"/>
      <c r="E448" s="226"/>
      <c r="F448" s="227"/>
      <c r="G448" s="228"/>
      <c r="H448" s="229"/>
      <c r="I448" s="228"/>
      <c r="J448" s="229"/>
      <c r="K448" s="218">
        <f t="shared" si="16"/>
        <v>0</v>
      </c>
      <c r="L448" s="207"/>
      <c r="N448" s="230">
        <f t="shared" si="17"/>
        <v>0</v>
      </c>
    </row>
    <row r="449" spans="1:14" s="221" customFormat="1" ht="16.5" customHeight="1" x14ac:dyDescent="0.2">
      <c r="A449" s="222"/>
      <c r="B449" s="223"/>
      <c r="C449" s="224"/>
      <c r="D449" s="230"/>
      <c r="E449" s="226"/>
      <c r="F449" s="227"/>
      <c r="G449" s="228"/>
      <c r="H449" s="229"/>
      <c r="I449" s="228"/>
      <c r="J449" s="229"/>
      <c r="K449" s="218">
        <f t="shared" si="16"/>
        <v>0</v>
      </c>
      <c r="L449" s="207"/>
      <c r="N449" s="230">
        <f t="shared" si="17"/>
        <v>0</v>
      </c>
    </row>
    <row r="450" spans="1:14" s="221" customFormat="1" ht="16.5" customHeight="1" x14ac:dyDescent="0.2">
      <c r="A450" s="222"/>
      <c r="B450" s="223"/>
      <c r="C450" s="224"/>
      <c r="D450" s="230"/>
      <c r="E450" s="226"/>
      <c r="F450" s="227"/>
      <c r="G450" s="228"/>
      <c r="H450" s="229"/>
      <c r="I450" s="228"/>
      <c r="J450" s="229"/>
      <c r="K450" s="218">
        <f t="shared" si="16"/>
        <v>0</v>
      </c>
      <c r="L450" s="207"/>
      <c r="N450" s="230">
        <f t="shared" si="17"/>
        <v>0</v>
      </c>
    </row>
    <row r="451" spans="1:14" s="221" customFormat="1" ht="16.5" customHeight="1" x14ac:dyDescent="0.2">
      <c r="A451" s="222"/>
      <c r="B451" s="223"/>
      <c r="C451" s="224"/>
      <c r="D451" s="230"/>
      <c r="E451" s="226"/>
      <c r="F451" s="227"/>
      <c r="G451" s="228"/>
      <c r="H451" s="229"/>
      <c r="I451" s="228"/>
      <c r="J451" s="229"/>
      <c r="K451" s="218">
        <f t="shared" si="16"/>
        <v>0</v>
      </c>
      <c r="L451" s="207"/>
      <c r="N451" s="230">
        <f t="shared" si="17"/>
        <v>0</v>
      </c>
    </row>
    <row r="452" spans="1:14" s="221" customFormat="1" ht="16.5" customHeight="1" x14ac:dyDescent="0.2">
      <c r="A452" s="222"/>
      <c r="B452" s="223"/>
      <c r="C452" s="224"/>
      <c r="D452" s="230"/>
      <c r="E452" s="226"/>
      <c r="F452" s="227"/>
      <c r="G452" s="228"/>
      <c r="H452" s="229"/>
      <c r="I452" s="228"/>
      <c r="J452" s="229"/>
      <c r="K452" s="218">
        <f t="shared" si="16"/>
        <v>0</v>
      </c>
      <c r="L452" s="207"/>
      <c r="N452" s="230">
        <f t="shared" si="17"/>
        <v>0</v>
      </c>
    </row>
    <row r="453" spans="1:14" s="221" customFormat="1" ht="16.5" customHeight="1" x14ac:dyDescent="0.2">
      <c r="A453" s="222"/>
      <c r="B453" s="223"/>
      <c r="C453" s="224"/>
      <c r="D453" s="230"/>
      <c r="E453" s="226"/>
      <c r="F453" s="227"/>
      <c r="G453" s="228"/>
      <c r="H453" s="229"/>
      <c r="I453" s="228"/>
      <c r="J453" s="229"/>
      <c r="K453" s="218">
        <f t="shared" si="16"/>
        <v>0</v>
      </c>
      <c r="L453" s="207"/>
      <c r="N453" s="230">
        <f t="shared" si="17"/>
        <v>0</v>
      </c>
    </row>
    <row r="454" spans="1:14" s="221" customFormat="1" ht="16.5" customHeight="1" x14ac:dyDescent="0.2">
      <c r="A454" s="222"/>
      <c r="B454" s="223"/>
      <c r="C454" s="224"/>
      <c r="D454" s="230"/>
      <c r="E454" s="226"/>
      <c r="F454" s="227"/>
      <c r="G454" s="228"/>
      <c r="H454" s="229"/>
      <c r="I454" s="228"/>
      <c r="J454" s="229"/>
      <c r="K454" s="218">
        <f t="shared" si="16"/>
        <v>0</v>
      </c>
      <c r="L454" s="207"/>
      <c r="N454" s="230">
        <f t="shared" si="17"/>
        <v>0</v>
      </c>
    </row>
    <row r="455" spans="1:14" s="221" customFormat="1" ht="16.5" customHeight="1" x14ac:dyDescent="0.2">
      <c r="A455" s="222"/>
      <c r="B455" s="223"/>
      <c r="C455" s="224"/>
      <c r="D455" s="230"/>
      <c r="E455" s="226"/>
      <c r="F455" s="227"/>
      <c r="G455" s="228"/>
      <c r="H455" s="229"/>
      <c r="I455" s="228"/>
      <c r="J455" s="229"/>
      <c r="K455" s="218">
        <f t="shared" si="16"/>
        <v>0</v>
      </c>
      <c r="L455" s="207"/>
      <c r="N455" s="230">
        <f t="shared" si="17"/>
        <v>0</v>
      </c>
    </row>
    <row r="456" spans="1:14" s="221" customFormat="1" ht="16.5" customHeight="1" x14ac:dyDescent="0.2">
      <c r="A456" s="222"/>
      <c r="B456" s="223"/>
      <c r="C456" s="224"/>
      <c r="D456" s="230"/>
      <c r="E456" s="226"/>
      <c r="F456" s="227"/>
      <c r="G456" s="228"/>
      <c r="H456" s="229"/>
      <c r="I456" s="228"/>
      <c r="J456" s="229"/>
      <c r="K456" s="218">
        <f t="shared" si="16"/>
        <v>0</v>
      </c>
      <c r="L456" s="207"/>
      <c r="N456" s="230">
        <f t="shared" si="17"/>
        <v>0</v>
      </c>
    </row>
    <row r="457" spans="1:14" s="221" customFormat="1" ht="16.5" customHeight="1" x14ac:dyDescent="0.2">
      <c r="A457" s="222"/>
      <c r="B457" s="223"/>
      <c r="C457" s="224"/>
      <c r="D457" s="230"/>
      <c r="E457" s="226"/>
      <c r="F457" s="227"/>
      <c r="G457" s="228"/>
      <c r="H457" s="229"/>
      <c r="I457" s="228"/>
      <c r="J457" s="229"/>
      <c r="K457" s="218">
        <f t="shared" si="16"/>
        <v>0</v>
      </c>
      <c r="L457" s="207"/>
      <c r="N457" s="230">
        <f t="shared" si="17"/>
        <v>0</v>
      </c>
    </row>
    <row r="458" spans="1:14" s="221" customFormat="1" ht="16.5" customHeight="1" x14ac:dyDescent="0.2">
      <c r="A458" s="222"/>
      <c r="B458" s="223"/>
      <c r="C458" s="224"/>
      <c r="D458" s="230"/>
      <c r="E458" s="226"/>
      <c r="F458" s="227"/>
      <c r="G458" s="228"/>
      <c r="H458" s="229"/>
      <c r="I458" s="228"/>
      <c r="J458" s="229"/>
      <c r="K458" s="218">
        <f t="shared" si="16"/>
        <v>0</v>
      </c>
      <c r="L458" s="207"/>
      <c r="N458" s="230">
        <f t="shared" si="17"/>
        <v>0</v>
      </c>
    </row>
    <row r="459" spans="1:14" s="221" customFormat="1" ht="16.5" customHeight="1" x14ac:dyDescent="0.2">
      <c r="A459" s="222"/>
      <c r="B459" s="223"/>
      <c r="C459" s="224"/>
      <c r="D459" s="230"/>
      <c r="E459" s="226"/>
      <c r="F459" s="227"/>
      <c r="G459" s="228"/>
      <c r="H459" s="229"/>
      <c r="I459" s="228"/>
      <c r="J459" s="229"/>
      <c r="K459" s="218">
        <f t="shared" si="16"/>
        <v>0</v>
      </c>
      <c r="L459" s="207"/>
      <c r="N459" s="230">
        <f t="shared" si="17"/>
        <v>0</v>
      </c>
    </row>
    <row r="460" spans="1:14" s="221" customFormat="1" ht="16.5" customHeight="1" x14ac:dyDescent="0.2">
      <c r="A460" s="222"/>
      <c r="B460" s="223"/>
      <c r="C460" s="224"/>
      <c r="D460" s="230"/>
      <c r="E460" s="226"/>
      <c r="F460" s="227"/>
      <c r="G460" s="228"/>
      <c r="H460" s="229"/>
      <c r="I460" s="228"/>
      <c r="J460" s="229"/>
      <c r="K460" s="218">
        <f t="shared" si="16"/>
        <v>0</v>
      </c>
      <c r="L460" s="207"/>
      <c r="N460" s="230">
        <f t="shared" si="17"/>
        <v>0</v>
      </c>
    </row>
    <row r="461" spans="1:14" s="221" customFormat="1" ht="16.5" customHeight="1" x14ac:dyDescent="0.2">
      <c r="A461" s="222"/>
      <c r="B461" s="223"/>
      <c r="C461" s="224"/>
      <c r="D461" s="230"/>
      <c r="E461" s="226"/>
      <c r="F461" s="227"/>
      <c r="G461" s="228"/>
      <c r="H461" s="229"/>
      <c r="I461" s="228"/>
      <c r="J461" s="229"/>
      <c r="K461" s="218">
        <f t="shared" ref="K461:K524" si="18">$G461*$K$6</f>
        <v>0</v>
      </c>
      <c r="L461" s="207"/>
      <c r="N461" s="230">
        <f t="shared" si="17"/>
        <v>0</v>
      </c>
    </row>
    <row r="462" spans="1:14" s="221" customFormat="1" ht="16.5" customHeight="1" x14ac:dyDescent="0.2">
      <c r="A462" s="222"/>
      <c r="B462" s="223"/>
      <c r="C462" s="224"/>
      <c r="D462" s="230"/>
      <c r="E462" s="226"/>
      <c r="F462" s="227"/>
      <c r="G462" s="228"/>
      <c r="H462" s="229"/>
      <c r="I462" s="228"/>
      <c r="J462" s="229"/>
      <c r="K462" s="218">
        <f t="shared" si="18"/>
        <v>0</v>
      </c>
      <c r="L462" s="207"/>
      <c r="N462" s="230">
        <f t="shared" ref="N462:N525" si="19">IF(D462="SŽDC",0,IF(D462="Ostatní",0,IF(D462="",0,1)))</f>
        <v>0</v>
      </c>
    </row>
    <row r="463" spans="1:14" s="221" customFormat="1" ht="16.5" customHeight="1" x14ac:dyDescent="0.2">
      <c r="A463" s="222"/>
      <c r="B463" s="223"/>
      <c r="C463" s="224"/>
      <c r="D463" s="230"/>
      <c r="E463" s="226"/>
      <c r="F463" s="227"/>
      <c r="G463" s="228"/>
      <c r="H463" s="229"/>
      <c r="I463" s="228"/>
      <c r="J463" s="229"/>
      <c r="K463" s="218">
        <f t="shared" si="18"/>
        <v>0</v>
      </c>
      <c r="L463" s="207"/>
      <c r="N463" s="230">
        <f t="shared" si="19"/>
        <v>0</v>
      </c>
    </row>
    <row r="464" spans="1:14" s="221" customFormat="1" ht="16.5" customHeight="1" x14ac:dyDescent="0.2">
      <c r="A464" s="222"/>
      <c r="B464" s="223"/>
      <c r="C464" s="224"/>
      <c r="D464" s="230"/>
      <c r="E464" s="226"/>
      <c r="F464" s="227"/>
      <c r="G464" s="228"/>
      <c r="H464" s="229"/>
      <c r="I464" s="228"/>
      <c r="J464" s="229"/>
      <c r="K464" s="218">
        <f t="shared" si="18"/>
        <v>0</v>
      </c>
      <c r="L464" s="207"/>
      <c r="N464" s="230">
        <f t="shared" si="19"/>
        <v>0</v>
      </c>
    </row>
    <row r="465" spans="1:14" s="221" customFormat="1" ht="16.5" customHeight="1" x14ac:dyDescent="0.2">
      <c r="A465" s="222"/>
      <c r="B465" s="223"/>
      <c r="C465" s="224"/>
      <c r="D465" s="230"/>
      <c r="E465" s="226"/>
      <c r="F465" s="227"/>
      <c r="G465" s="228"/>
      <c r="H465" s="229"/>
      <c r="I465" s="228"/>
      <c r="J465" s="229"/>
      <c r="K465" s="218">
        <f t="shared" si="18"/>
        <v>0</v>
      </c>
      <c r="L465" s="207"/>
      <c r="N465" s="230">
        <f t="shared" si="19"/>
        <v>0</v>
      </c>
    </row>
    <row r="466" spans="1:14" s="221" customFormat="1" ht="16.5" customHeight="1" x14ac:dyDescent="0.2">
      <c r="A466" s="222"/>
      <c r="B466" s="223"/>
      <c r="C466" s="224"/>
      <c r="D466" s="230"/>
      <c r="E466" s="226"/>
      <c r="F466" s="227"/>
      <c r="G466" s="228"/>
      <c r="H466" s="229"/>
      <c r="I466" s="228"/>
      <c r="J466" s="229"/>
      <c r="K466" s="218">
        <f t="shared" si="18"/>
        <v>0</v>
      </c>
      <c r="L466" s="207"/>
      <c r="N466" s="230">
        <f t="shared" si="19"/>
        <v>0</v>
      </c>
    </row>
    <row r="467" spans="1:14" s="221" customFormat="1" ht="16.5" customHeight="1" x14ac:dyDescent="0.2">
      <c r="A467" s="222"/>
      <c r="B467" s="223"/>
      <c r="C467" s="224"/>
      <c r="D467" s="230"/>
      <c r="E467" s="226"/>
      <c r="F467" s="227"/>
      <c r="G467" s="228"/>
      <c r="H467" s="229"/>
      <c r="I467" s="228"/>
      <c r="J467" s="229"/>
      <c r="K467" s="218">
        <f t="shared" si="18"/>
        <v>0</v>
      </c>
      <c r="L467" s="207"/>
      <c r="N467" s="230">
        <f t="shared" si="19"/>
        <v>0</v>
      </c>
    </row>
    <row r="468" spans="1:14" s="221" customFormat="1" ht="16.5" customHeight="1" x14ac:dyDescent="0.2">
      <c r="A468" s="222"/>
      <c r="B468" s="223"/>
      <c r="C468" s="224"/>
      <c r="D468" s="230"/>
      <c r="E468" s="226"/>
      <c r="F468" s="227"/>
      <c r="G468" s="228"/>
      <c r="H468" s="229"/>
      <c r="I468" s="228"/>
      <c r="J468" s="229"/>
      <c r="K468" s="218">
        <f t="shared" si="18"/>
        <v>0</v>
      </c>
      <c r="L468" s="207"/>
      <c r="N468" s="230">
        <f t="shared" si="19"/>
        <v>0</v>
      </c>
    </row>
    <row r="469" spans="1:14" s="221" customFormat="1" ht="16.5" customHeight="1" x14ac:dyDescent="0.2">
      <c r="A469" s="222"/>
      <c r="B469" s="223"/>
      <c r="C469" s="224"/>
      <c r="D469" s="230"/>
      <c r="E469" s="226"/>
      <c r="F469" s="227"/>
      <c r="G469" s="228"/>
      <c r="H469" s="229"/>
      <c r="I469" s="228"/>
      <c r="J469" s="229"/>
      <c r="K469" s="218">
        <f t="shared" si="18"/>
        <v>0</v>
      </c>
      <c r="L469" s="207"/>
      <c r="N469" s="230">
        <f t="shared" si="19"/>
        <v>0</v>
      </c>
    </row>
    <row r="470" spans="1:14" s="221" customFormat="1" ht="16.5" customHeight="1" x14ac:dyDescent="0.2">
      <c r="A470" s="222"/>
      <c r="B470" s="223"/>
      <c r="C470" s="224"/>
      <c r="D470" s="230"/>
      <c r="E470" s="226"/>
      <c r="F470" s="227"/>
      <c r="G470" s="228"/>
      <c r="H470" s="229"/>
      <c r="I470" s="228"/>
      <c r="J470" s="229"/>
      <c r="K470" s="218">
        <f t="shared" si="18"/>
        <v>0</v>
      </c>
      <c r="L470" s="207"/>
      <c r="N470" s="230">
        <f t="shared" si="19"/>
        <v>0</v>
      </c>
    </row>
    <row r="471" spans="1:14" s="221" customFormat="1" ht="16.5" customHeight="1" x14ac:dyDescent="0.2">
      <c r="A471" s="222"/>
      <c r="B471" s="223"/>
      <c r="C471" s="224"/>
      <c r="D471" s="230"/>
      <c r="E471" s="226"/>
      <c r="F471" s="227"/>
      <c r="G471" s="228"/>
      <c r="H471" s="229"/>
      <c r="I471" s="228"/>
      <c r="J471" s="229"/>
      <c r="K471" s="218">
        <f t="shared" si="18"/>
        <v>0</v>
      </c>
      <c r="L471" s="207"/>
      <c r="N471" s="230">
        <f t="shared" si="19"/>
        <v>0</v>
      </c>
    </row>
    <row r="472" spans="1:14" s="221" customFormat="1" ht="16.5" customHeight="1" x14ac:dyDescent="0.2">
      <c r="A472" s="222"/>
      <c r="B472" s="223"/>
      <c r="C472" s="224"/>
      <c r="D472" s="230"/>
      <c r="E472" s="226"/>
      <c r="F472" s="227"/>
      <c r="G472" s="228"/>
      <c r="H472" s="229"/>
      <c r="I472" s="228"/>
      <c r="J472" s="229"/>
      <c r="K472" s="218">
        <f t="shared" si="18"/>
        <v>0</v>
      </c>
      <c r="L472" s="207"/>
      <c r="N472" s="230">
        <f t="shared" si="19"/>
        <v>0</v>
      </c>
    </row>
    <row r="473" spans="1:14" s="221" customFormat="1" ht="16.5" customHeight="1" x14ac:dyDescent="0.2">
      <c r="A473" s="222"/>
      <c r="B473" s="223"/>
      <c r="C473" s="224"/>
      <c r="D473" s="230"/>
      <c r="E473" s="226"/>
      <c r="F473" s="227"/>
      <c r="G473" s="228"/>
      <c r="H473" s="229"/>
      <c r="I473" s="228"/>
      <c r="J473" s="229"/>
      <c r="K473" s="218">
        <f t="shared" si="18"/>
        <v>0</v>
      </c>
      <c r="L473" s="207"/>
      <c r="N473" s="230">
        <f t="shared" si="19"/>
        <v>0</v>
      </c>
    </row>
    <row r="474" spans="1:14" s="221" customFormat="1" ht="16.5" customHeight="1" x14ac:dyDescent="0.2">
      <c r="A474" s="222"/>
      <c r="B474" s="223"/>
      <c r="C474" s="224"/>
      <c r="D474" s="230"/>
      <c r="E474" s="226"/>
      <c r="F474" s="227"/>
      <c r="G474" s="228"/>
      <c r="H474" s="229"/>
      <c r="I474" s="228"/>
      <c r="J474" s="229"/>
      <c r="K474" s="218">
        <f t="shared" si="18"/>
        <v>0</v>
      </c>
      <c r="L474" s="207"/>
      <c r="N474" s="230">
        <f t="shared" si="19"/>
        <v>0</v>
      </c>
    </row>
    <row r="475" spans="1:14" s="221" customFormat="1" ht="16.5" customHeight="1" x14ac:dyDescent="0.2">
      <c r="A475" s="222"/>
      <c r="B475" s="223"/>
      <c r="C475" s="224"/>
      <c r="D475" s="230"/>
      <c r="E475" s="226"/>
      <c r="F475" s="227"/>
      <c r="G475" s="228"/>
      <c r="H475" s="229"/>
      <c r="I475" s="228"/>
      <c r="J475" s="229"/>
      <c r="K475" s="218">
        <f t="shared" si="18"/>
        <v>0</v>
      </c>
      <c r="L475" s="207"/>
      <c r="N475" s="230">
        <f t="shared" si="19"/>
        <v>0</v>
      </c>
    </row>
    <row r="476" spans="1:14" s="221" customFormat="1" ht="16.5" customHeight="1" x14ac:dyDescent="0.2">
      <c r="A476" s="222"/>
      <c r="B476" s="223"/>
      <c r="C476" s="224"/>
      <c r="D476" s="230"/>
      <c r="E476" s="226"/>
      <c r="F476" s="227"/>
      <c r="G476" s="228"/>
      <c r="H476" s="229"/>
      <c r="I476" s="228"/>
      <c r="J476" s="229"/>
      <c r="K476" s="218">
        <f t="shared" si="18"/>
        <v>0</v>
      </c>
      <c r="L476" s="207"/>
      <c r="N476" s="230">
        <f t="shared" si="19"/>
        <v>0</v>
      </c>
    </row>
    <row r="477" spans="1:14" s="221" customFormat="1" ht="16.5" customHeight="1" x14ac:dyDescent="0.2">
      <c r="A477" s="222"/>
      <c r="B477" s="223"/>
      <c r="C477" s="224"/>
      <c r="D477" s="230"/>
      <c r="E477" s="226"/>
      <c r="F477" s="227"/>
      <c r="G477" s="228"/>
      <c r="H477" s="229"/>
      <c r="I477" s="228"/>
      <c r="J477" s="229"/>
      <c r="K477" s="218">
        <f t="shared" si="18"/>
        <v>0</v>
      </c>
      <c r="L477" s="207"/>
      <c r="N477" s="230">
        <f t="shared" si="19"/>
        <v>0</v>
      </c>
    </row>
    <row r="478" spans="1:14" s="221" customFormat="1" ht="16.5" customHeight="1" x14ac:dyDescent="0.2">
      <c r="A478" s="222"/>
      <c r="B478" s="223"/>
      <c r="C478" s="224"/>
      <c r="D478" s="230"/>
      <c r="E478" s="226"/>
      <c r="F478" s="227"/>
      <c r="G478" s="228"/>
      <c r="H478" s="229"/>
      <c r="I478" s="228"/>
      <c r="J478" s="229"/>
      <c r="K478" s="218">
        <f t="shared" si="18"/>
        <v>0</v>
      </c>
      <c r="L478" s="207"/>
      <c r="N478" s="230">
        <f t="shared" si="19"/>
        <v>0</v>
      </c>
    </row>
    <row r="479" spans="1:14" s="221" customFormat="1" ht="16.5" customHeight="1" x14ac:dyDescent="0.2">
      <c r="A479" s="222"/>
      <c r="B479" s="223"/>
      <c r="C479" s="224"/>
      <c r="D479" s="230"/>
      <c r="E479" s="226"/>
      <c r="F479" s="227"/>
      <c r="G479" s="228"/>
      <c r="H479" s="229"/>
      <c r="I479" s="228"/>
      <c r="J479" s="229"/>
      <c r="K479" s="218">
        <f t="shared" si="18"/>
        <v>0</v>
      </c>
      <c r="L479" s="207"/>
      <c r="N479" s="230">
        <f t="shared" si="19"/>
        <v>0</v>
      </c>
    </row>
    <row r="480" spans="1:14" s="221" customFormat="1" ht="16.5" customHeight="1" x14ac:dyDescent="0.2">
      <c r="A480" s="222"/>
      <c r="B480" s="223"/>
      <c r="C480" s="224"/>
      <c r="D480" s="230"/>
      <c r="E480" s="226"/>
      <c r="F480" s="227"/>
      <c r="G480" s="228"/>
      <c r="H480" s="229"/>
      <c r="I480" s="228"/>
      <c r="J480" s="229"/>
      <c r="K480" s="218">
        <f t="shared" si="18"/>
        <v>0</v>
      </c>
      <c r="L480" s="207"/>
      <c r="N480" s="230">
        <f t="shared" si="19"/>
        <v>0</v>
      </c>
    </row>
    <row r="481" spans="1:14" s="221" customFormat="1" ht="16.5" customHeight="1" x14ac:dyDescent="0.2">
      <c r="A481" s="222"/>
      <c r="B481" s="223"/>
      <c r="C481" s="224"/>
      <c r="D481" s="230"/>
      <c r="E481" s="226"/>
      <c r="F481" s="227"/>
      <c r="G481" s="228"/>
      <c r="H481" s="229"/>
      <c r="I481" s="228"/>
      <c r="J481" s="229"/>
      <c r="K481" s="218">
        <f t="shared" si="18"/>
        <v>0</v>
      </c>
      <c r="L481" s="207"/>
      <c r="N481" s="230">
        <f t="shared" si="19"/>
        <v>0</v>
      </c>
    </row>
    <row r="482" spans="1:14" s="221" customFormat="1" ht="16.5" customHeight="1" x14ac:dyDescent="0.2">
      <c r="A482" s="222"/>
      <c r="B482" s="223"/>
      <c r="C482" s="224"/>
      <c r="D482" s="230"/>
      <c r="E482" s="226"/>
      <c r="F482" s="227"/>
      <c r="G482" s="228"/>
      <c r="H482" s="229"/>
      <c r="I482" s="228"/>
      <c r="J482" s="229"/>
      <c r="K482" s="218">
        <f t="shared" si="18"/>
        <v>0</v>
      </c>
      <c r="L482" s="207"/>
      <c r="N482" s="230">
        <f t="shared" si="19"/>
        <v>0</v>
      </c>
    </row>
    <row r="483" spans="1:14" s="221" customFormat="1" ht="16.5" customHeight="1" x14ac:dyDescent="0.2">
      <c r="A483" s="222"/>
      <c r="B483" s="223"/>
      <c r="C483" s="224"/>
      <c r="D483" s="230"/>
      <c r="E483" s="226"/>
      <c r="F483" s="227"/>
      <c r="G483" s="228"/>
      <c r="H483" s="229"/>
      <c r="I483" s="228"/>
      <c r="J483" s="229"/>
      <c r="K483" s="218">
        <f t="shared" si="18"/>
        <v>0</v>
      </c>
      <c r="L483" s="207"/>
      <c r="N483" s="230">
        <f t="shared" si="19"/>
        <v>0</v>
      </c>
    </row>
    <row r="484" spans="1:14" s="221" customFormat="1" ht="16.5" customHeight="1" x14ac:dyDescent="0.2">
      <c r="A484" s="222"/>
      <c r="B484" s="223"/>
      <c r="C484" s="224"/>
      <c r="D484" s="230"/>
      <c r="E484" s="226"/>
      <c r="F484" s="227"/>
      <c r="G484" s="228"/>
      <c r="H484" s="229"/>
      <c r="I484" s="228"/>
      <c r="J484" s="229"/>
      <c r="K484" s="218">
        <f t="shared" si="18"/>
        <v>0</v>
      </c>
      <c r="L484" s="207"/>
      <c r="N484" s="230">
        <f t="shared" si="19"/>
        <v>0</v>
      </c>
    </row>
    <row r="485" spans="1:14" s="221" customFormat="1" ht="16.5" customHeight="1" x14ac:dyDescent="0.2">
      <c r="A485" s="222"/>
      <c r="B485" s="223"/>
      <c r="C485" s="224"/>
      <c r="D485" s="230"/>
      <c r="E485" s="226"/>
      <c r="F485" s="227"/>
      <c r="G485" s="228"/>
      <c r="H485" s="229"/>
      <c r="I485" s="228"/>
      <c r="J485" s="229"/>
      <c r="K485" s="218">
        <f t="shared" si="18"/>
        <v>0</v>
      </c>
      <c r="L485" s="207"/>
      <c r="N485" s="230">
        <f t="shared" si="19"/>
        <v>0</v>
      </c>
    </row>
    <row r="486" spans="1:14" s="221" customFormat="1" ht="16.5" customHeight="1" x14ac:dyDescent="0.2">
      <c r="A486" s="222"/>
      <c r="B486" s="223"/>
      <c r="C486" s="224"/>
      <c r="D486" s="230"/>
      <c r="E486" s="226"/>
      <c r="F486" s="227"/>
      <c r="G486" s="228"/>
      <c r="H486" s="229"/>
      <c r="I486" s="228"/>
      <c r="J486" s="229"/>
      <c r="K486" s="218">
        <f t="shared" si="18"/>
        <v>0</v>
      </c>
      <c r="L486" s="207"/>
      <c r="N486" s="230">
        <f t="shared" si="19"/>
        <v>0</v>
      </c>
    </row>
    <row r="487" spans="1:14" s="221" customFormat="1" ht="16.5" customHeight="1" x14ac:dyDescent="0.2">
      <c r="A487" s="222"/>
      <c r="B487" s="223"/>
      <c r="C487" s="224"/>
      <c r="D487" s="230"/>
      <c r="E487" s="226"/>
      <c r="F487" s="227"/>
      <c r="G487" s="228"/>
      <c r="H487" s="229"/>
      <c r="I487" s="228"/>
      <c r="J487" s="229"/>
      <c r="K487" s="218">
        <f t="shared" si="18"/>
        <v>0</v>
      </c>
      <c r="L487" s="207"/>
      <c r="N487" s="230">
        <f t="shared" si="19"/>
        <v>0</v>
      </c>
    </row>
    <row r="488" spans="1:14" s="221" customFormat="1" ht="16.5" customHeight="1" x14ac:dyDescent="0.2">
      <c r="A488" s="222"/>
      <c r="B488" s="223"/>
      <c r="C488" s="224"/>
      <c r="D488" s="230"/>
      <c r="E488" s="226"/>
      <c r="F488" s="227"/>
      <c r="G488" s="228"/>
      <c r="H488" s="229"/>
      <c r="I488" s="228"/>
      <c r="J488" s="229"/>
      <c r="K488" s="218">
        <f t="shared" si="18"/>
        <v>0</v>
      </c>
      <c r="L488" s="207"/>
      <c r="N488" s="230">
        <f t="shared" si="19"/>
        <v>0</v>
      </c>
    </row>
    <row r="489" spans="1:14" s="221" customFormat="1" ht="16.5" customHeight="1" x14ac:dyDescent="0.2">
      <c r="A489" s="222"/>
      <c r="B489" s="223"/>
      <c r="C489" s="224"/>
      <c r="D489" s="230"/>
      <c r="E489" s="226"/>
      <c r="F489" s="227"/>
      <c r="G489" s="228"/>
      <c r="H489" s="229"/>
      <c r="I489" s="228"/>
      <c r="J489" s="229"/>
      <c r="K489" s="218">
        <f t="shared" si="18"/>
        <v>0</v>
      </c>
      <c r="L489" s="207"/>
      <c r="N489" s="230">
        <f t="shared" si="19"/>
        <v>0</v>
      </c>
    </row>
    <row r="490" spans="1:14" s="221" customFormat="1" ht="16.5" customHeight="1" x14ac:dyDescent="0.2">
      <c r="A490" s="222"/>
      <c r="B490" s="223"/>
      <c r="C490" s="224"/>
      <c r="D490" s="230"/>
      <c r="E490" s="226"/>
      <c r="F490" s="227"/>
      <c r="G490" s="228"/>
      <c r="H490" s="229"/>
      <c r="I490" s="228"/>
      <c r="J490" s="229"/>
      <c r="K490" s="218">
        <f t="shared" si="18"/>
        <v>0</v>
      </c>
      <c r="L490" s="207"/>
      <c r="N490" s="230">
        <f t="shared" si="19"/>
        <v>0</v>
      </c>
    </row>
    <row r="491" spans="1:14" s="221" customFormat="1" ht="16.5" customHeight="1" x14ac:dyDescent="0.2">
      <c r="A491" s="222"/>
      <c r="B491" s="223"/>
      <c r="C491" s="224"/>
      <c r="D491" s="230"/>
      <c r="E491" s="226"/>
      <c r="F491" s="227"/>
      <c r="G491" s="228"/>
      <c r="H491" s="229"/>
      <c r="I491" s="228"/>
      <c r="J491" s="229"/>
      <c r="K491" s="218">
        <f t="shared" si="18"/>
        <v>0</v>
      </c>
      <c r="L491" s="207"/>
      <c r="N491" s="230">
        <f t="shared" si="19"/>
        <v>0</v>
      </c>
    </row>
    <row r="492" spans="1:14" s="221" customFormat="1" ht="16.5" customHeight="1" x14ac:dyDescent="0.2">
      <c r="A492" s="222"/>
      <c r="B492" s="223"/>
      <c r="C492" s="224"/>
      <c r="D492" s="230"/>
      <c r="E492" s="226"/>
      <c r="F492" s="227"/>
      <c r="G492" s="228"/>
      <c r="H492" s="229"/>
      <c r="I492" s="228"/>
      <c r="J492" s="229"/>
      <c r="K492" s="218">
        <f t="shared" si="18"/>
        <v>0</v>
      </c>
      <c r="L492" s="207"/>
      <c r="N492" s="230">
        <f t="shared" si="19"/>
        <v>0</v>
      </c>
    </row>
    <row r="493" spans="1:14" s="221" customFormat="1" ht="16.5" customHeight="1" x14ac:dyDescent="0.2">
      <c r="A493" s="222"/>
      <c r="B493" s="223"/>
      <c r="C493" s="224"/>
      <c r="D493" s="230"/>
      <c r="E493" s="226"/>
      <c r="F493" s="227"/>
      <c r="G493" s="228"/>
      <c r="H493" s="229"/>
      <c r="I493" s="228"/>
      <c r="J493" s="229"/>
      <c r="K493" s="218">
        <f t="shared" si="18"/>
        <v>0</v>
      </c>
      <c r="L493" s="207"/>
      <c r="N493" s="230">
        <f t="shared" si="19"/>
        <v>0</v>
      </c>
    </row>
    <row r="494" spans="1:14" s="221" customFormat="1" ht="16.5" customHeight="1" x14ac:dyDescent="0.2">
      <c r="A494" s="222"/>
      <c r="B494" s="223"/>
      <c r="C494" s="224"/>
      <c r="D494" s="230"/>
      <c r="E494" s="226"/>
      <c r="F494" s="227"/>
      <c r="G494" s="228"/>
      <c r="H494" s="229"/>
      <c r="I494" s="228"/>
      <c r="J494" s="229"/>
      <c r="K494" s="218">
        <f t="shared" si="18"/>
        <v>0</v>
      </c>
      <c r="L494" s="207"/>
      <c r="N494" s="230">
        <f t="shared" si="19"/>
        <v>0</v>
      </c>
    </row>
    <row r="495" spans="1:14" s="221" customFormat="1" ht="16.5" customHeight="1" x14ac:dyDescent="0.2">
      <c r="A495" s="222"/>
      <c r="B495" s="223"/>
      <c r="C495" s="224"/>
      <c r="D495" s="230"/>
      <c r="E495" s="226"/>
      <c r="F495" s="227"/>
      <c r="G495" s="228"/>
      <c r="H495" s="229"/>
      <c r="I495" s="228"/>
      <c r="J495" s="229"/>
      <c r="K495" s="218">
        <f t="shared" si="18"/>
        <v>0</v>
      </c>
      <c r="L495" s="207"/>
      <c r="N495" s="230">
        <f t="shared" si="19"/>
        <v>0</v>
      </c>
    </row>
    <row r="496" spans="1:14" s="221" customFormat="1" ht="16.5" customHeight="1" x14ac:dyDescent="0.2">
      <c r="A496" s="222"/>
      <c r="B496" s="223"/>
      <c r="C496" s="224"/>
      <c r="D496" s="230"/>
      <c r="E496" s="226"/>
      <c r="F496" s="227"/>
      <c r="G496" s="228"/>
      <c r="H496" s="229"/>
      <c r="I496" s="228"/>
      <c r="J496" s="229"/>
      <c r="K496" s="218">
        <f t="shared" si="18"/>
        <v>0</v>
      </c>
      <c r="L496" s="207"/>
      <c r="N496" s="230">
        <f t="shared" si="19"/>
        <v>0</v>
      </c>
    </row>
    <row r="497" spans="1:14" s="221" customFormat="1" ht="16.5" customHeight="1" x14ac:dyDescent="0.2">
      <c r="A497" s="222"/>
      <c r="B497" s="223"/>
      <c r="C497" s="224"/>
      <c r="D497" s="230"/>
      <c r="E497" s="226"/>
      <c r="F497" s="227"/>
      <c r="G497" s="228"/>
      <c r="H497" s="229"/>
      <c r="I497" s="228"/>
      <c r="J497" s="229"/>
      <c r="K497" s="218">
        <f t="shared" si="18"/>
        <v>0</v>
      </c>
      <c r="L497" s="207"/>
      <c r="N497" s="230">
        <f t="shared" si="19"/>
        <v>0</v>
      </c>
    </row>
    <row r="498" spans="1:14" s="221" customFormat="1" ht="16.5" customHeight="1" x14ac:dyDescent="0.2">
      <c r="A498" s="222"/>
      <c r="B498" s="223"/>
      <c r="C498" s="224"/>
      <c r="D498" s="230"/>
      <c r="E498" s="226"/>
      <c r="F498" s="227"/>
      <c r="G498" s="228"/>
      <c r="H498" s="229"/>
      <c r="I498" s="228"/>
      <c r="J498" s="229"/>
      <c r="K498" s="218">
        <f t="shared" si="18"/>
        <v>0</v>
      </c>
      <c r="L498" s="207"/>
      <c r="N498" s="230">
        <f t="shared" si="19"/>
        <v>0</v>
      </c>
    </row>
    <row r="499" spans="1:14" s="221" customFormat="1" ht="16.5" customHeight="1" x14ac:dyDescent="0.2">
      <c r="A499" s="222"/>
      <c r="B499" s="223"/>
      <c r="C499" s="224"/>
      <c r="D499" s="230"/>
      <c r="E499" s="226"/>
      <c r="F499" s="227"/>
      <c r="G499" s="228"/>
      <c r="H499" s="229"/>
      <c r="I499" s="228"/>
      <c r="J499" s="229"/>
      <c r="K499" s="218">
        <f t="shared" si="18"/>
        <v>0</v>
      </c>
      <c r="L499" s="207"/>
      <c r="N499" s="230">
        <f t="shared" si="19"/>
        <v>0</v>
      </c>
    </row>
    <row r="500" spans="1:14" s="221" customFormat="1" ht="16.5" customHeight="1" x14ac:dyDescent="0.2">
      <c r="A500" s="222"/>
      <c r="B500" s="223"/>
      <c r="C500" s="224"/>
      <c r="D500" s="230"/>
      <c r="E500" s="226"/>
      <c r="F500" s="227"/>
      <c r="G500" s="228"/>
      <c r="H500" s="229"/>
      <c r="I500" s="228"/>
      <c r="J500" s="229"/>
      <c r="K500" s="218">
        <f t="shared" si="18"/>
        <v>0</v>
      </c>
      <c r="L500" s="207"/>
      <c r="N500" s="230">
        <f t="shared" si="19"/>
        <v>0</v>
      </c>
    </row>
    <row r="501" spans="1:14" s="221" customFormat="1" ht="16.5" customHeight="1" x14ac:dyDescent="0.2">
      <c r="A501" s="222"/>
      <c r="B501" s="223"/>
      <c r="C501" s="224"/>
      <c r="D501" s="230"/>
      <c r="E501" s="226"/>
      <c r="F501" s="227"/>
      <c r="G501" s="228"/>
      <c r="H501" s="229"/>
      <c r="I501" s="228"/>
      <c r="J501" s="229"/>
      <c r="K501" s="218">
        <f t="shared" si="18"/>
        <v>0</v>
      </c>
      <c r="L501" s="207"/>
      <c r="N501" s="230">
        <f t="shared" si="19"/>
        <v>0</v>
      </c>
    </row>
    <row r="502" spans="1:14" s="221" customFormat="1" ht="16.5" customHeight="1" x14ac:dyDescent="0.2">
      <c r="A502" s="222"/>
      <c r="B502" s="223"/>
      <c r="C502" s="224"/>
      <c r="D502" s="230"/>
      <c r="E502" s="226"/>
      <c r="F502" s="227"/>
      <c r="G502" s="228"/>
      <c r="H502" s="229"/>
      <c r="I502" s="228"/>
      <c r="J502" s="229"/>
      <c r="K502" s="218">
        <f t="shared" si="18"/>
        <v>0</v>
      </c>
      <c r="L502" s="207"/>
      <c r="N502" s="230">
        <f t="shared" si="19"/>
        <v>0</v>
      </c>
    </row>
    <row r="503" spans="1:14" s="221" customFormat="1" ht="16.5" customHeight="1" x14ac:dyDescent="0.2">
      <c r="A503" s="222"/>
      <c r="B503" s="223"/>
      <c r="C503" s="224"/>
      <c r="D503" s="230"/>
      <c r="E503" s="226"/>
      <c r="F503" s="227"/>
      <c r="G503" s="228"/>
      <c r="H503" s="229"/>
      <c r="I503" s="228"/>
      <c r="J503" s="229"/>
      <c r="K503" s="218">
        <f t="shared" si="18"/>
        <v>0</v>
      </c>
      <c r="L503" s="207"/>
      <c r="N503" s="230">
        <f t="shared" si="19"/>
        <v>0</v>
      </c>
    </row>
    <row r="504" spans="1:14" s="221" customFormat="1" ht="16.5" customHeight="1" x14ac:dyDescent="0.2">
      <c r="A504" s="222"/>
      <c r="B504" s="223"/>
      <c r="C504" s="224"/>
      <c r="D504" s="230"/>
      <c r="E504" s="226"/>
      <c r="F504" s="227"/>
      <c r="G504" s="228"/>
      <c r="H504" s="229"/>
      <c r="I504" s="228"/>
      <c r="J504" s="229"/>
      <c r="K504" s="218">
        <f t="shared" si="18"/>
        <v>0</v>
      </c>
      <c r="L504" s="207"/>
      <c r="N504" s="230">
        <f t="shared" si="19"/>
        <v>0</v>
      </c>
    </row>
    <row r="505" spans="1:14" s="221" customFormat="1" ht="16.5" customHeight="1" x14ac:dyDescent="0.2">
      <c r="A505" s="222"/>
      <c r="B505" s="223"/>
      <c r="C505" s="224"/>
      <c r="D505" s="230"/>
      <c r="E505" s="226"/>
      <c r="F505" s="227"/>
      <c r="G505" s="228"/>
      <c r="H505" s="229"/>
      <c r="I505" s="228"/>
      <c r="J505" s="229"/>
      <c r="K505" s="218">
        <f t="shared" si="18"/>
        <v>0</v>
      </c>
      <c r="L505" s="207"/>
      <c r="N505" s="230">
        <f t="shared" si="19"/>
        <v>0</v>
      </c>
    </row>
    <row r="506" spans="1:14" s="221" customFormat="1" ht="16.5" customHeight="1" x14ac:dyDescent="0.2">
      <c r="A506" s="222"/>
      <c r="B506" s="223"/>
      <c r="C506" s="224"/>
      <c r="D506" s="230"/>
      <c r="E506" s="226"/>
      <c r="F506" s="227"/>
      <c r="G506" s="228"/>
      <c r="H506" s="229"/>
      <c r="I506" s="228"/>
      <c r="J506" s="229"/>
      <c r="K506" s="218">
        <f t="shared" si="18"/>
        <v>0</v>
      </c>
      <c r="L506" s="207"/>
      <c r="N506" s="230">
        <f t="shared" si="19"/>
        <v>0</v>
      </c>
    </row>
    <row r="507" spans="1:14" s="221" customFormat="1" ht="16.5" customHeight="1" x14ac:dyDescent="0.2">
      <c r="A507" s="222"/>
      <c r="B507" s="223"/>
      <c r="C507" s="224"/>
      <c r="D507" s="230"/>
      <c r="E507" s="226"/>
      <c r="F507" s="227"/>
      <c r="G507" s="228"/>
      <c r="H507" s="229"/>
      <c r="I507" s="228"/>
      <c r="J507" s="229"/>
      <c r="K507" s="218">
        <f t="shared" si="18"/>
        <v>0</v>
      </c>
      <c r="L507" s="207"/>
      <c r="N507" s="230">
        <f t="shared" si="19"/>
        <v>0</v>
      </c>
    </row>
    <row r="508" spans="1:14" s="221" customFormat="1" ht="16.5" customHeight="1" x14ac:dyDescent="0.2">
      <c r="A508" s="222"/>
      <c r="B508" s="223"/>
      <c r="C508" s="224"/>
      <c r="D508" s="230"/>
      <c r="E508" s="226"/>
      <c r="F508" s="227"/>
      <c r="G508" s="228"/>
      <c r="H508" s="229"/>
      <c r="I508" s="228"/>
      <c r="J508" s="229"/>
      <c r="K508" s="218">
        <f t="shared" si="18"/>
        <v>0</v>
      </c>
      <c r="L508" s="207"/>
      <c r="N508" s="230">
        <f t="shared" si="19"/>
        <v>0</v>
      </c>
    </row>
    <row r="509" spans="1:14" s="221" customFormat="1" ht="16.5" customHeight="1" x14ac:dyDescent="0.2">
      <c r="A509" s="222"/>
      <c r="B509" s="223"/>
      <c r="C509" s="224"/>
      <c r="D509" s="230"/>
      <c r="E509" s="226"/>
      <c r="F509" s="227"/>
      <c r="G509" s="228"/>
      <c r="H509" s="229"/>
      <c r="I509" s="228"/>
      <c r="J509" s="229"/>
      <c r="K509" s="218">
        <f t="shared" si="18"/>
        <v>0</v>
      </c>
      <c r="L509" s="207"/>
      <c r="N509" s="230">
        <f t="shared" si="19"/>
        <v>0</v>
      </c>
    </row>
    <row r="510" spans="1:14" s="221" customFormat="1" ht="16.5" customHeight="1" x14ac:dyDescent="0.2">
      <c r="A510" s="222"/>
      <c r="B510" s="223"/>
      <c r="C510" s="224"/>
      <c r="D510" s="230"/>
      <c r="E510" s="226"/>
      <c r="F510" s="227"/>
      <c r="G510" s="228"/>
      <c r="H510" s="229"/>
      <c r="I510" s="228"/>
      <c r="J510" s="229"/>
      <c r="K510" s="218">
        <f t="shared" si="18"/>
        <v>0</v>
      </c>
      <c r="L510" s="207"/>
      <c r="N510" s="230">
        <f t="shared" si="19"/>
        <v>0</v>
      </c>
    </row>
    <row r="511" spans="1:14" s="221" customFormat="1" ht="16.5" customHeight="1" x14ac:dyDescent="0.2">
      <c r="A511" s="222"/>
      <c r="B511" s="223"/>
      <c r="C511" s="224"/>
      <c r="D511" s="230"/>
      <c r="E511" s="226"/>
      <c r="F511" s="227"/>
      <c r="G511" s="228"/>
      <c r="H511" s="229"/>
      <c r="I511" s="228"/>
      <c r="J511" s="229"/>
      <c r="K511" s="218">
        <f t="shared" si="18"/>
        <v>0</v>
      </c>
      <c r="L511" s="207"/>
      <c r="N511" s="230">
        <f t="shared" si="19"/>
        <v>0</v>
      </c>
    </row>
    <row r="512" spans="1:14" s="221" customFormat="1" ht="16.5" customHeight="1" x14ac:dyDescent="0.2">
      <c r="A512" s="222"/>
      <c r="B512" s="223"/>
      <c r="C512" s="224"/>
      <c r="D512" s="230"/>
      <c r="E512" s="226"/>
      <c r="F512" s="227"/>
      <c r="G512" s="228"/>
      <c r="H512" s="229"/>
      <c r="I512" s="228"/>
      <c r="J512" s="229"/>
      <c r="K512" s="218">
        <f t="shared" si="18"/>
        <v>0</v>
      </c>
      <c r="L512" s="207"/>
      <c r="N512" s="230">
        <f t="shared" si="19"/>
        <v>0</v>
      </c>
    </row>
    <row r="513" spans="1:14" s="221" customFormat="1" ht="16.5" customHeight="1" x14ac:dyDescent="0.2">
      <c r="A513" s="222"/>
      <c r="B513" s="223"/>
      <c r="C513" s="224"/>
      <c r="D513" s="230"/>
      <c r="E513" s="226"/>
      <c r="F513" s="227"/>
      <c r="G513" s="228"/>
      <c r="H513" s="229"/>
      <c r="I513" s="228"/>
      <c r="J513" s="229"/>
      <c r="K513" s="218">
        <f t="shared" si="18"/>
        <v>0</v>
      </c>
      <c r="L513" s="207"/>
      <c r="N513" s="230">
        <f t="shared" si="19"/>
        <v>0</v>
      </c>
    </row>
    <row r="514" spans="1:14" s="221" customFormat="1" ht="16.5" customHeight="1" x14ac:dyDescent="0.2">
      <c r="A514" s="222"/>
      <c r="B514" s="223"/>
      <c r="C514" s="224"/>
      <c r="D514" s="230"/>
      <c r="E514" s="226"/>
      <c r="F514" s="227"/>
      <c r="G514" s="228"/>
      <c r="H514" s="229"/>
      <c r="I514" s="228"/>
      <c r="J514" s="229"/>
      <c r="K514" s="218">
        <f t="shared" si="18"/>
        <v>0</v>
      </c>
      <c r="L514" s="207"/>
      <c r="N514" s="230">
        <f t="shared" si="19"/>
        <v>0</v>
      </c>
    </row>
    <row r="515" spans="1:14" s="221" customFormat="1" ht="16.5" customHeight="1" x14ac:dyDescent="0.2">
      <c r="A515" s="222"/>
      <c r="B515" s="223"/>
      <c r="C515" s="224"/>
      <c r="D515" s="230"/>
      <c r="E515" s="226"/>
      <c r="F515" s="227"/>
      <c r="G515" s="228"/>
      <c r="H515" s="229"/>
      <c r="I515" s="228"/>
      <c r="J515" s="229"/>
      <c r="K515" s="218">
        <f t="shared" si="18"/>
        <v>0</v>
      </c>
      <c r="L515" s="207"/>
      <c r="N515" s="230">
        <f t="shared" si="19"/>
        <v>0</v>
      </c>
    </row>
    <row r="516" spans="1:14" s="221" customFormat="1" ht="16.5" customHeight="1" x14ac:dyDescent="0.2">
      <c r="A516" s="222"/>
      <c r="B516" s="223"/>
      <c r="C516" s="224"/>
      <c r="D516" s="230"/>
      <c r="E516" s="226"/>
      <c r="F516" s="227"/>
      <c r="G516" s="228"/>
      <c r="H516" s="229"/>
      <c r="I516" s="228"/>
      <c r="J516" s="229"/>
      <c r="K516" s="218">
        <f t="shared" si="18"/>
        <v>0</v>
      </c>
      <c r="L516" s="207"/>
      <c r="N516" s="230">
        <f t="shared" si="19"/>
        <v>0</v>
      </c>
    </row>
    <row r="517" spans="1:14" s="221" customFormat="1" ht="16.5" customHeight="1" x14ac:dyDescent="0.2">
      <c r="A517" s="222"/>
      <c r="B517" s="223"/>
      <c r="C517" s="224"/>
      <c r="D517" s="230"/>
      <c r="E517" s="226"/>
      <c r="F517" s="227"/>
      <c r="G517" s="228"/>
      <c r="H517" s="229"/>
      <c r="I517" s="228"/>
      <c r="J517" s="229"/>
      <c r="K517" s="218">
        <f t="shared" si="18"/>
        <v>0</v>
      </c>
      <c r="L517" s="207"/>
      <c r="N517" s="230">
        <f t="shared" si="19"/>
        <v>0</v>
      </c>
    </row>
    <row r="518" spans="1:14" s="221" customFormat="1" ht="16.5" customHeight="1" x14ac:dyDescent="0.2">
      <c r="A518" s="222"/>
      <c r="B518" s="223"/>
      <c r="C518" s="224"/>
      <c r="D518" s="230"/>
      <c r="E518" s="226"/>
      <c r="F518" s="227"/>
      <c r="G518" s="228"/>
      <c r="H518" s="229"/>
      <c r="I518" s="228"/>
      <c r="J518" s="229"/>
      <c r="K518" s="218">
        <f t="shared" si="18"/>
        <v>0</v>
      </c>
      <c r="L518" s="207"/>
      <c r="N518" s="230">
        <f t="shared" si="19"/>
        <v>0</v>
      </c>
    </row>
    <row r="519" spans="1:14" s="221" customFormat="1" ht="16.5" customHeight="1" x14ac:dyDescent="0.2">
      <c r="A519" s="222"/>
      <c r="B519" s="223"/>
      <c r="C519" s="224"/>
      <c r="D519" s="230"/>
      <c r="E519" s="226"/>
      <c r="F519" s="227"/>
      <c r="G519" s="228"/>
      <c r="H519" s="229"/>
      <c r="I519" s="228"/>
      <c r="J519" s="229"/>
      <c r="K519" s="218">
        <f t="shared" si="18"/>
        <v>0</v>
      </c>
      <c r="L519" s="207"/>
      <c r="N519" s="230">
        <f t="shared" si="19"/>
        <v>0</v>
      </c>
    </row>
    <row r="520" spans="1:14" s="221" customFormat="1" ht="16.5" customHeight="1" x14ac:dyDescent="0.2">
      <c r="A520" s="222"/>
      <c r="B520" s="223"/>
      <c r="C520" s="224"/>
      <c r="D520" s="230"/>
      <c r="E520" s="226"/>
      <c r="F520" s="227"/>
      <c r="G520" s="228"/>
      <c r="H520" s="229"/>
      <c r="I520" s="228"/>
      <c r="J520" s="229"/>
      <c r="K520" s="218">
        <f t="shared" si="18"/>
        <v>0</v>
      </c>
      <c r="L520" s="207"/>
      <c r="N520" s="230">
        <f t="shared" si="19"/>
        <v>0</v>
      </c>
    </row>
    <row r="521" spans="1:14" s="221" customFormat="1" ht="16.5" customHeight="1" x14ac:dyDescent="0.2">
      <c r="A521" s="222"/>
      <c r="B521" s="223"/>
      <c r="C521" s="224"/>
      <c r="D521" s="230"/>
      <c r="E521" s="226"/>
      <c r="F521" s="227"/>
      <c r="G521" s="228"/>
      <c r="H521" s="229"/>
      <c r="I521" s="228"/>
      <c r="J521" s="229"/>
      <c r="K521" s="218">
        <f t="shared" si="18"/>
        <v>0</v>
      </c>
      <c r="L521" s="207"/>
      <c r="N521" s="230">
        <f t="shared" si="19"/>
        <v>0</v>
      </c>
    </row>
    <row r="522" spans="1:14" s="221" customFormat="1" ht="16.5" customHeight="1" x14ac:dyDescent="0.2">
      <c r="A522" s="222"/>
      <c r="B522" s="223"/>
      <c r="C522" s="224"/>
      <c r="D522" s="230"/>
      <c r="E522" s="226"/>
      <c r="F522" s="227"/>
      <c r="G522" s="228"/>
      <c r="H522" s="229"/>
      <c r="I522" s="228"/>
      <c r="J522" s="229"/>
      <c r="K522" s="218">
        <f t="shared" si="18"/>
        <v>0</v>
      </c>
      <c r="L522" s="207"/>
      <c r="N522" s="230">
        <f t="shared" si="19"/>
        <v>0</v>
      </c>
    </row>
    <row r="523" spans="1:14" s="221" customFormat="1" ht="16.5" customHeight="1" x14ac:dyDescent="0.2">
      <c r="A523" s="222"/>
      <c r="B523" s="223"/>
      <c r="C523" s="224"/>
      <c r="D523" s="230"/>
      <c r="E523" s="226"/>
      <c r="F523" s="227"/>
      <c r="G523" s="228"/>
      <c r="H523" s="229"/>
      <c r="I523" s="228"/>
      <c r="J523" s="229"/>
      <c r="K523" s="218">
        <f t="shared" si="18"/>
        <v>0</v>
      </c>
      <c r="L523" s="207"/>
      <c r="N523" s="230">
        <f t="shared" si="19"/>
        <v>0</v>
      </c>
    </row>
    <row r="524" spans="1:14" s="221" customFormat="1" ht="16.5" customHeight="1" x14ac:dyDescent="0.2">
      <c r="A524" s="222"/>
      <c r="B524" s="223"/>
      <c r="C524" s="224"/>
      <c r="D524" s="230"/>
      <c r="E524" s="226"/>
      <c r="F524" s="227"/>
      <c r="G524" s="228"/>
      <c r="H524" s="229"/>
      <c r="I524" s="228"/>
      <c r="J524" s="229"/>
      <c r="K524" s="218">
        <f t="shared" si="18"/>
        <v>0</v>
      </c>
      <c r="L524" s="207"/>
      <c r="N524" s="230">
        <f t="shared" si="19"/>
        <v>0</v>
      </c>
    </row>
    <row r="525" spans="1:14" s="221" customFormat="1" ht="16.5" customHeight="1" x14ac:dyDescent="0.2">
      <c r="A525" s="222"/>
      <c r="B525" s="223"/>
      <c r="C525" s="224"/>
      <c r="D525" s="230"/>
      <c r="E525" s="226"/>
      <c r="F525" s="227"/>
      <c r="G525" s="228"/>
      <c r="H525" s="229"/>
      <c r="I525" s="228"/>
      <c r="J525" s="229"/>
      <c r="K525" s="218">
        <f t="shared" ref="K525:K588" si="20">$G525*$K$6</f>
        <v>0</v>
      </c>
      <c r="L525" s="207"/>
      <c r="N525" s="230">
        <f t="shared" si="19"/>
        <v>0</v>
      </c>
    </row>
    <row r="526" spans="1:14" s="221" customFormat="1" ht="16.5" customHeight="1" x14ac:dyDescent="0.2">
      <c r="A526" s="222"/>
      <c r="B526" s="223"/>
      <c r="C526" s="224"/>
      <c r="D526" s="230"/>
      <c r="E526" s="226"/>
      <c r="F526" s="227"/>
      <c r="G526" s="228"/>
      <c r="H526" s="229"/>
      <c r="I526" s="228"/>
      <c r="J526" s="229"/>
      <c r="K526" s="218">
        <f t="shared" si="20"/>
        <v>0</v>
      </c>
      <c r="L526" s="207"/>
      <c r="N526" s="230">
        <f t="shared" ref="N526:N589" si="21">IF(D526="SŽDC",0,IF(D526="Ostatní",0,IF(D526="",0,1)))</f>
        <v>0</v>
      </c>
    </row>
    <row r="527" spans="1:14" s="221" customFormat="1" ht="16.5" customHeight="1" x14ac:dyDescent="0.2">
      <c r="A527" s="222"/>
      <c r="B527" s="223"/>
      <c r="C527" s="224"/>
      <c r="D527" s="230"/>
      <c r="E527" s="226"/>
      <c r="F527" s="227"/>
      <c r="G527" s="228"/>
      <c r="H527" s="229"/>
      <c r="I527" s="228"/>
      <c r="J527" s="229"/>
      <c r="K527" s="218">
        <f t="shared" si="20"/>
        <v>0</v>
      </c>
      <c r="L527" s="207"/>
      <c r="N527" s="230">
        <f t="shared" si="21"/>
        <v>0</v>
      </c>
    </row>
    <row r="528" spans="1:14" s="221" customFormat="1" ht="16.5" customHeight="1" x14ac:dyDescent="0.2">
      <c r="A528" s="222"/>
      <c r="B528" s="223"/>
      <c r="C528" s="224"/>
      <c r="D528" s="230"/>
      <c r="E528" s="226"/>
      <c r="F528" s="227"/>
      <c r="G528" s="228"/>
      <c r="H528" s="229"/>
      <c r="I528" s="228"/>
      <c r="J528" s="229"/>
      <c r="K528" s="218">
        <f t="shared" si="20"/>
        <v>0</v>
      </c>
      <c r="L528" s="207"/>
      <c r="N528" s="230">
        <f t="shared" si="21"/>
        <v>0</v>
      </c>
    </row>
    <row r="529" spans="1:14" s="221" customFormat="1" ht="16.5" customHeight="1" x14ac:dyDescent="0.2">
      <c r="A529" s="222"/>
      <c r="B529" s="223"/>
      <c r="C529" s="224"/>
      <c r="D529" s="230"/>
      <c r="E529" s="226"/>
      <c r="F529" s="227"/>
      <c r="G529" s="228"/>
      <c r="H529" s="229"/>
      <c r="I529" s="228"/>
      <c r="J529" s="229"/>
      <c r="K529" s="218">
        <f t="shared" si="20"/>
        <v>0</v>
      </c>
      <c r="L529" s="207"/>
      <c r="N529" s="230">
        <f t="shared" si="21"/>
        <v>0</v>
      </c>
    </row>
    <row r="530" spans="1:14" s="221" customFormat="1" ht="16.5" customHeight="1" x14ac:dyDescent="0.2">
      <c r="A530" s="222"/>
      <c r="B530" s="223"/>
      <c r="C530" s="224"/>
      <c r="D530" s="230"/>
      <c r="E530" s="226"/>
      <c r="F530" s="227"/>
      <c r="G530" s="228"/>
      <c r="H530" s="229"/>
      <c r="I530" s="228"/>
      <c r="J530" s="229"/>
      <c r="K530" s="218">
        <f t="shared" si="20"/>
        <v>0</v>
      </c>
      <c r="L530" s="207"/>
      <c r="N530" s="230">
        <f t="shared" si="21"/>
        <v>0</v>
      </c>
    </row>
    <row r="531" spans="1:14" s="221" customFormat="1" ht="16.5" customHeight="1" x14ac:dyDescent="0.2">
      <c r="A531" s="222"/>
      <c r="B531" s="223"/>
      <c r="C531" s="224"/>
      <c r="D531" s="230"/>
      <c r="E531" s="226"/>
      <c r="F531" s="227"/>
      <c r="G531" s="228"/>
      <c r="H531" s="229"/>
      <c r="I531" s="228"/>
      <c r="J531" s="229"/>
      <c r="K531" s="218">
        <f t="shared" si="20"/>
        <v>0</v>
      </c>
      <c r="L531" s="207"/>
      <c r="N531" s="230">
        <f t="shared" si="21"/>
        <v>0</v>
      </c>
    </row>
    <row r="532" spans="1:14" s="221" customFormat="1" ht="16.5" customHeight="1" x14ac:dyDescent="0.2">
      <c r="A532" s="222"/>
      <c r="B532" s="223"/>
      <c r="C532" s="224"/>
      <c r="D532" s="230"/>
      <c r="E532" s="226"/>
      <c r="F532" s="227"/>
      <c r="G532" s="228"/>
      <c r="H532" s="229"/>
      <c r="I532" s="228"/>
      <c r="J532" s="229"/>
      <c r="K532" s="218">
        <f t="shared" si="20"/>
        <v>0</v>
      </c>
      <c r="L532" s="207"/>
      <c r="N532" s="230">
        <f t="shared" si="21"/>
        <v>0</v>
      </c>
    </row>
    <row r="533" spans="1:14" s="221" customFormat="1" ht="16.5" customHeight="1" x14ac:dyDescent="0.2">
      <c r="A533" s="222"/>
      <c r="B533" s="223"/>
      <c r="C533" s="224"/>
      <c r="D533" s="230"/>
      <c r="E533" s="226"/>
      <c r="F533" s="227"/>
      <c r="G533" s="228"/>
      <c r="H533" s="229"/>
      <c r="I533" s="228"/>
      <c r="J533" s="229"/>
      <c r="K533" s="218">
        <f t="shared" si="20"/>
        <v>0</v>
      </c>
      <c r="L533" s="207"/>
      <c r="N533" s="230">
        <f t="shared" si="21"/>
        <v>0</v>
      </c>
    </row>
    <row r="534" spans="1:14" s="221" customFormat="1" ht="16.5" customHeight="1" x14ac:dyDescent="0.2">
      <c r="A534" s="222"/>
      <c r="B534" s="223"/>
      <c r="C534" s="224"/>
      <c r="D534" s="230"/>
      <c r="E534" s="226"/>
      <c r="F534" s="227"/>
      <c r="G534" s="228"/>
      <c r="H534" s="229"/>
      <c r="I534" s="228"/>
      <c r="J534" s="229"/>
      <c r="K534" s="218">
        <f t="shared" si="20"/>
        <v>0</v>
      </c>
      <c r="L534" s="207"/>
      <c r="N534" s="230">
        <f t="shared" si="21"/>
        <v>0</v>
      </c>
    </row>
    <row r="535" spans="1:14" s="221" customFormat="1" ht="16.5" customHeight="1" x14ac:dyDescent="0.2">
      <c r="A535" s="222"/>
      <c r="B535" s="223"/>
      <c r="C535" s="224"/>
      <c r="D535" s="230"/>
      <c r="E535" s="226"/>
      <c r="F535" s="227"/>
      <c r="G535" s="228"/>
      <c r="H535" s="229"/>
      <c r="I535" s="228"/>
      <c r="J535" s="229"/>
      <c r="K535" s="218">
        <f t="shared" si="20"/>
        <v>0</v>
      </c>
      <c r="L535" s="207"/>
      <c r="N535" s="230">
        <f t="shared" si="21"/>
        <v>0</v>
      </c>
    </row>
    <row r="536" spans="1:14" s="221" customFormat="1" ht="16.5" customHeight="1" x14ac:dyDescent="0.2">
      <c r="A536" s="222"/>
      <c r="B536" s="223"/>
      <c r="C536" s="224"/>
      <c r="D536" s="230"/>
      <c r="E536" s="226"/>
      <c r="F536" s="227"/>
      <c r="G536" s="228"/>
      <c r="H536" s="229"/>
      <c r="I536" s="228"/>
      <c r="J536" s="229"/>
      <c r="K536" s="218">
        <f t="shared" si="20"/>
        <v>0</v>
      </c>
      <c r="L536" s="207"/>
      <c r="N536" s="230">
        <f t="shared" si="21"/>
        <v>0</v>
      </c>
    </row>
    <row r="537" spans="1:14" s="221" customFormat="1" ht="16.5" customHeight="1" x14ac:dyDescent="0.2">
      <c r="A537" s="222"/>
      <c r="B537" s="223"/>
      <c r="C537" s="224"/>
      <c r="D537" s="230"/>
      <c r="E537" s="226"/>
      <c r="F537" s="227"/>
      <c r="G537" s="228"/>
      <c r="H537" s="229"/>
      <c r="I537" s="228"/>
      <c r="J537" s="229"/>
      <c r="K537" s="218">
        <f t="shared" si="20"/>
        <v>0</v>
      </c>
      <c r="L537" s="207"/>
      <c r="N537" s="230">
        <f t="shared" si="21"/>
        <v>0</v>
      </c>
    </row>
    <row r="538" spans="1:14" s="221" customFormat="1" ht="16.5" customHeight="1" x14ac:dyDescent="0.2">
      <c r="A538" s="222"/>
      <c r="B538" s="223"/>
      <c r="C538" s="224"/>
      <c r="D538" s="230"/>
      <c r="E538" s="226"/>
      <c r="F538" s="227"/>
      <c r="G538" s="228"/>
      <c r="H538" s="229"/>
      <c r="I538" s="228"/>
      <c r="J538" s="229"/>
      <c r="K538" s="218">
        <f t="shared" si="20"/>
        <v>0</v>
      </c>
      <c r="L538" s="207"/>
      <c r="N538" s="230">
        <f t="shared" si="21"/>
        <v>0</v>
      </c>
    </row>
    <row r="539" spans="1:14" s="221" customFormat="1" ht="16.5" customHeight="1" x14ac:dyDescent="0.2">
      <c r="A539" s="222"/>
      <c r="B539" s="223"/>
      <c r="C539" s="224"/>
      <c r="D539" s="230"/>
      <c r="E539" s="226"/>
      <c r="F539" s="227"/>
      <c r="G539" s="228"/>
      <c r="H539" s="229"/>
      <c r="I539" s="228"/>
      <c r="J539" s="229"/>
      <c r="K539" s="218">
        <f t="shared" si="20"/>
        <v>0</v>
      </c>
      <c r="L539" s="207"/>
      <c r="N539" s="230">
        <f t="shared" si="21"/>
        <v>0</v>
      </c>
    </row>
    <row r="540" spans="1:14" s="221" customFormat="1" ht="16.5" customHeight="1" x14ac:dyDescent="0.2">
      <c r="A540" s="222"/>
      <c r="B540" s="223"/>
      <c r="C540" s="224"/>
      <c r="D540" s="230"/>
      <c r="E540" s="226"/>
      <c r="F540" s="227"/>
      <c r="G540" s="228"/>
      <c r="H540" s="229"/>
      <c r="I540" s="228"/>
      <c r="J540" s="229"/>
      <c r="K540" s="218">
        <f t="shared" si="20"/>
        <v>0</v>
      </c>
      <c r="L540" s="207"/>
      <c r="N540" s="230">
        <f t="shared" si="21"/>
        <v>0</v>
      </c>
    </row>
    <row r="541" spans="1:14" s="221" customFormat="1" ht="16.5" customHeight="1" x14ac:dyDescent="0.2">
      <c r="A541" s="222"/>
      <c r="B541" s="223"/>
      <c r="C541" s="224"/>
      <c r="D541" s="230"/>
      <c r="E541" s="226"/>
      <c r="F541" s="227"/>
      <c r="G541" s="228"/>
      <c r="H541" s="229"/>
      <c r="I541" s="228"/>
      <c r="J541" s="229"/>
      <c r="K541" s="218">
        <f t="shared" si="20"/>
        <v>0</v>
      </c>
      <c r="L541" s="207"/>
      <c r="N541" s="230">
        <f t="shared" si="21"/>
        <v>0</v>
      </c>
    </row>
    <row r="542" spans="1:14" s="221" customFormat="1" ht="16.5" customHeight="1" x14ac:dyDescent="0.2">
      <c r="A542" s="222"/>
      <c r="B542" s="223"/>
      <c r="C542" s="224"/>
      <c r="D542" s="230"/>
      <c r="E542" s="226"/>
      <c r="F542" s="227"/>
      <c r="G542" s="228"/>
      <c r="H542" s="229"/>
      <c r="I542" s="228"/>
      <c r="J542" s="229"/>
      <c r="K542" s="218">
        <f t="shared" si="20"/>
        <v>0</v>
      </c>
      <c r="L542" s="207"/>
      <c r="N542" s="230">
        <f t="shared" si="21"/>
        <v>0</v>
      </c>
    </row>
    <row r="543" spans="1:14" s="221" customFormat="1" ht="16.5" customHeight="1" x14ac:dyDescent="0.2">
      <c r="A543" s="222"/>
      <c r="B543" s="223"/>
      <c r="C543" s="224"/>
      <c r="D543" s="230"/>
      <c r="E543" s="226"/>
      <c r="F543" s="227"/>
      <c r="G543" s="228"/>
      <c r="H543" s="229"/>
      <c r="I543" s="228"/>
      <c r="J543" s="229"/>
      <c r="K543" s="218">
        <f t="shared" si="20"/>
        <v>0</v>
      </c>
      <c r="L543" s="207"/>
      <c r="N543" s="230">
        <f t="shared" si="21"/>
        <v>0</v>
      </c>
    </row>
    <row r="544" spans="1:14" s="221" customFormat="1" ht="16.5" customHeight="1" x14ac:dyDescent="0.2">
      <c r="A544" s="222"/>
      <c r="B544" s="223"/>
      <c r="C544" s="224"/>
      <c r="D544" s="230"/>
      <c r="E544" s="226"/>
      <c r="F544" s="227"/>
      <c r="G544" s="228"/>
      <c r="H544" s="229"/>
      <c r="I544" s="228"/>
      <c r="J544" s="229"/>
      <c r="K544" s="218">
        <f t="shared" si="20"/>
        <v>0</v>
      </c>
      <c r="L544" s="207"/>
      <c r="N544" s="230">
        <f t="shared" si="21"/>
        <v>0</v>
      </c>
    </row>
    <row r="545" spans="1:14" s="221" customFormat="1" ht="16.5" customHeight="1" x14ac:dyDescent="0.2">
      <c r="A545" s="222"/>
      <c r="B545" s="223"/>
      <c r="C545" s="224"/>
      <c r="D545" s="230"/>
      <c r="E545" s="226"/>
      <c r="F545" s="227"/>
      <c r="G545" s="228"/>
      <c r="H545" s="229"/>
      <c r="I545" s="228"/>
      <c r="J545" s="229"/>
      <c r="K545" s="218">
        <f t="shared" si="20"/>
        <v>0</v>
      </c>
      <c r="L545" s="207"/>
      <c r="N545" s="230">
        <f t="shared" si="21"/>
        <v>0</v>
      </c>
    </row>
    <row r="546" spans="1:14" s="221" customFormat="1" ht="16.5" customHeight="1" x14ac:dyDescent="0.2">
      <c r="A546" s="222"/>
      <c r="B546" s="223"/>
      <c r="C546" s="224"/>
      <c r="D546" s="230"/>
      <c r="E546" s="226"/>
      <c r="F546" s="227"/>
      <c r="G546" s="228"/>
      <c r="H546" s="229"/>
      <c r="I546" s="228"/>
      <c r="J546" s="229"/>
      <c r="K546" s="218">
        <f t="shared" si="20"/>
        <v>0</v>
      </c>
      <c r="L546" s="207"/>
      <c r="N546" s="230">
        <f t="shared" si="21"/>
        <v>0</v>
      </c>
    </row>
    <row r="547" spans="1:14" s="221" customFormat="1" ht="16.5" customHeight="1" x14ac:dyDescent="0.2">
      <c r="A547" s="222"/>
      <c r="B547" s="223"/>
      <c r="C547" s="224"/>
      <c r="D547" s="230"/>
      <c r="E547" s="226"/>
      <c r="F547" s="227"/>
      <c r="G547" s="228"/>
      <c r="H547" s="229"/>
      <c r="I547" s="228"/>
      <c r="J547" s="229"/>
      <c r="K547" s="218">
        <f t="shared" si="20"/>
        <v>0</v>
      </c>
      <c r="L547" s="207"/>
      <c r="N547" s="230">
        <f t="shared" si="21"/>
        <v>0</v>
      </c>
    </row>
    <row r="548" spans="1:14" s="221" customFormat="1" ht="16.5" customHeight="1" x14ac:dyDescent="0.2">
      <c r="A548" s="222"/>
      <c r="B548" s="223"/>
      <c r="C548" s="224"/>
      <c r="D548" s="230"/>
      <c r="E548" s="226"/>
      <c r="F548" s="227"/>
      <c r="G548" s="228"/>
      <c r="H548" s="229"/>
      <c r="I548" s="228"/>
      <c r="J548" s="229"/>
      <c r="K548" s="218">
        <f t="shared" si="20"/>
        <v>0</v>
      </c>
      <c r="L548" s="207"/>
      <c r="N548" s="230">
        <f t="shared" si="21"/>
        <v>0</v>
      </c>
    </row>
    <row r="549" spans="1:14" s="221" customFormat="1" ht="16.5" customHeight="1" x14ac:dyDescent="0.2">
      <c r="A549" s="222"/>
      <c r="B549" s="223"/>
      <c r="C549" s="224"/>
      <c r="D549" s="230"/>
      <c r="E549" s="226"/>
      <c r="F549" s="227"/>
      <c r="G549" s="228"/>
      <c r="H549" s="229"/>
      <c r="I549" s="228"/>
      <c r="J549" s="229"/>
      <c r="K549" s="218">
        <f t="shared" si="20"/>
        <v>0</v>
      </c>
      <c r="L549" s="207"/>
      <c r="N549" s="230">
        <f t="shared" si="21"/>
        <v>0</v>
      </c>
    </row>
    <row r="550" spans="1:14" s="221" customFormat="1" ht="16.5" customHeight="1" x14ac:dyDescent="0.2">
      <c r="A550" s="222"/>
      <c r="B550" s="223"/>
      <c r="C550" s="224"/>
      <c r="D550" s="230"/>
      <c r="E550" s="226"/>
      <c r="F550" s="227"/>
      <c r="G550" s="228"/>
      <c r="H550" s="229"/>
      <c r="I550" s="228"/>
      <c r="J550" s="229"/>
      <c r="K550" s="218">
        <f t="shared" si="20"/>
        <v>0</v>
      </c>
      <c r="L550" s="207"/>
      <c r="N550" s="230">
        <f t="shared" si="21"/>
        <v>0</v>
      </c>
    </row>
    <row r="551" spans="1:14" s="221" customFormat="1" ht="16.5" customHeight="1" x14ac:dyDescent="0.2">
      <c r="A551" s="222"/>
      <c r="B551" s="223"/>
      <c r="C551" s="224"/>
      <c r="D551" s="230"/>
      <c r="E551" s="226"/>
      <c r="F551" s="227"/>
      <c r="G551" s="228"/>
      <c r="H551" s="229"/>
      <c r="I551" s="228"/>
      <c r="J551" s="229"/>
      <c r="K551" s="218">
        <f t="shared" si="20"/>
        <v>0</v>
      </c>
      <c r="L551" s="207"/>
      <c r="N551" s="230">
        <f t="shared" si="21"/>
        <v>0</v>
      </c>
    </row>
    <row r="552" spans="1:14" s="221" customFormat="1" ht="16.5" customHeight="1" x14ac:dyDescent="0.2">
      <c r="A552" s="222"/>
      <c r="B552" s="223"/>
      <c r="C552" s="224"/>
      <c r="D552" s="230"/>
      <c r="E552" s="226"/>
      <c r="F552" s="227"/>
      <c r="G552" s="228"/>
      <c r="H552" s="229"/>
      <c r="I552" s="228"/>
      <c r="J552" s="229"/>
      <c r="K552" s="218">
        <f t="shared" si="20"/>
        <v>0</v>
      </c>
      <c r="L552" s="207"/>
      <c r="N552" s="230">
        <f t="shared" si="21"/>
        <v>0</v>
      </c>
    </row>
    <row r="553" spans="1:14" s="221" customFormat="1" ht="16.5" customHeight="1" x14ac:dyDescent="0.2">
      <c r="A553" s="222"/>
      <c r="B553" s="223"/>
      <c r="C553" s="224"/>
      <c r="D553" s="230"/>
      <c r="E553" s="226"/>
      <c r="F553" s="227"/>
      <c r="G553" s="228"/>
      <c r="H553" s="229"/>
      <c r="I553" s="228"/>
      <c r="J553" s="229"/>
      <c r="K553" s="218">
        <f t="shared" si="20"/>
        <v>0</v>
      </c>
      <c r="L553" s="207"/>
      <c r="N553" s="230">
        <f t="shared" si="21"/>
        <v>0</v>
      </c>
    </row>
    <row r="554" spans="1:14" s="221" customFormat="1" ht="16.5" customHeight="1" x14ac:dyDescent="0.2">
      <c r="A554" s="222"/>
      <c r="B554" s="223"/>
      <c r="C554" s="224"/>
      <c r="D554" s="230"/>
      <c r="E554" s="226"/>
      <c r="F554" s="227"/>
      <c r="G554" s="228"/>
      <c r="H554" s="229"/>
      <c r="I554" s="228"/>
      <c r="J554" s="229"/>
      <c r="K554" s="218">
        <f t="shared" si="20"/>
        <v>0</v>
      </c>
      <c r="L554" s="207"/>
      <c r="N554" s="230">
        <f t="shared" si="21"/>
        <v>0</v>
      </c>
    </row>
    <row r="555" spans="1:14" s="221" customFormat="1" ht="16.5" customHeight="1" x14ac:dyDescent="0.2">
      <c r="A555" s="222"/>
      <c r="B555" s="223"/>
      <c r="C555" s="224"/>
      <c r="D555" s="230"/>
      <c r="E555" s="226"/>
      <c r="F555" s="227"/>
      <c r="G555" s="228"/>
      <c r="H555" s="229"/>
      <c r="I555" s="228"/>
      <c r="J555" s="229"/>
      <c r="K555" s="218">
        <f t="shared" si="20"/>
        <v>0</v>
      </c>
      <c r="L555" s="207"/>
      <c r="N555" s="230">
        <f t="shared" si="21"/>
        <v>0</v>
      </c>
    </row>
    <row r="556" spans="1:14" s="221" customFormat="1" ht="16.5" customHeight="1" x14ac:dyDescent="0.2">
      <c r="A556" s="222"/>
      <c r="B556" s="223"/>
      <c r="C556" s="224"/>
      <c r="D556" s="230"/>
      <c r="E556" s="226"/>
      <c r="F556" s="227"/>
      <c r="G556" s="228"/>
      <c r="H556" s="229"/>
      <c r="I556" s="228"/>
      <c r="J556" s="229"/>
      <c r="K556" s="218">
        <f t="shared" si="20"/>
        <v>0</v>
      </c>
      <c r="L556" s="207"/>
      <c r="N556" s="230">
        <f t="shared" si="21"/>
        <v>0</v>
      </c>
    </row>
    <row r="557" spans="1:14" s="221" customFormat="1" ht="16.5" customHeight="1" x14ac:dyDescent="0.2">
      <c r="A557" s="222"/>
      <c r="B557" s="223"/>
      <c r="C557" s="224"/>
      <c r="D557" s="230"/>
      <c r="E557" s="226"/>
      <c r="F557" s="227"/>
      <c r="G557" s="228"/>
      <c r="H557" s="229"/>
      <c r="I557" s="228"/>
      <c r="J557" s="229"/>
      <c r="K557" s="218">
        <f t="shared" si="20"/>
        <v>0</v>
      </c>
      <c r="L557" s="207"/>
      <c r="N557" s="230">
        <f t="shared" si="21"/>
        <v>0</v>
      </c>
    </row>
    <row r="558" spans="1:14" s="221" customFormat="1" ht="16.5" customHeight="1" x14ac:dyDescent="0.2">
      <c r="A558" s="222"/>
      <c r="B558" s="223"/>
      <c r="C558" s="224"/>
      <c r="D558" s="230"/>
      <c r="E558" s="226"/>
      <c r="F558" s="227"/>
      <c r="G558" s="228"/>
      <c r="H558" s="229"/>
      <c r="I558" s="228"/>
      <c r="J558" s="229"/>
      <c r="K558" s="218">
        <f t="shared" si="20"/>
        <v>0</v>
      </c>
      <c r="L558" s="207"/>
      <c r="N558" s="230">
        <f t="shared" si="21"/>
        <v>0</v>
      </c>
    </row>
    <row r="559" spans="1:14" s="221" customFormat="1" ht="16.5" customHeight="1" x14ac:dyDescent="0.2">
      <c r="A559" s="222"/>
      <c r="B559" s="223"/>
      <c r="C559" s="224"/>
      <c r="D559" s="230"/>
      <c r="E559" s="226"/>
      <c r="F559" s="227"/>
      <c r="G559" s="228"/>
      <c r="H559" s="229"/>
      <c r="I559" s="228"/>
      <c r="J559" s="229"/>
      <c r="K559" s="218">
        <f t="shared" si="20"/>
        <v>0</v>
      </c>
      <c r="L559" s="207"/>
      <c r="N559" s="230">
        <f t="shared" si="21"/>
        <v>0</v>
      </c>
    </row>
    <row r="560" spans="1:14" s="221" customFormat="1" ht="16.5" customHeight="1" x14ac:dyDescent="0.2">
      <c r="A560" s="222"/>
      <c r="B560" s="223"/>
      <c r="C560" s="224"/>
      <c r="D560" s="230"/>
      <c r="E560" s="226"/>
      <c r="F560" s="227"/>
      <c r="G560" s="228"/>
      <c r="H560" s="229"/>
      <c r="I560" s="228"/>
      <c r="J560" s="229"/>
      <c r="K560" s="218">
        <f t="shared" si="20"/>
        <v>0</v>
      </c>
      <c r="L560" s="207"/>
      <c r="N560" s="230">
        <f t="shared" si="21"/>
        <v>0</v>
      </c>
    </row>
    <row r="561" spans="1:14" s="221" customFormat="1" ht="16.5" customHeight="1" x14ac:dyDescent="0.2">
      <c r="A561" s="222"/>
      <c r="B561" s="223"/>
      <c r="C561" s="224"/>
      <c r="D561" s="230"/>
      <c r="E561" s="226"/>
      <c r="F561" s="227"/>
      <c r="G561" s="228"/>
      <c r="H561" s="229"/>
      <c r="I561" s="228"/>
      <c r="J561" s="229"/>
      <c r="K561" s="218">
        <f t="shared" si="20"/>
        <v>0</v>
      </c>
      <c r="L561" s="207"/>
      <c r="N561" s="230">
        <f t="shared" si="21"/>
        <v>0</v>
      </c>
    </row>
    <row r="562" spans="1:14" s="221" customFormat="1" ht="16.5" customHeight="1" x14ac:dyDescent="0.2">
      <c r="A562" s="222"/>
      <c r="B562" s="223"/>
      <c r="C562" s="224"/>
      <c r="D562" s="230"/>
      <c r="E562" s="226"/>
      <c r="F562" s="227"/>
      <c r="G562" s="228"/>
      <c r="H562" s="229"/>
      <c r="I562" s="228"/>
      <c r="J562" s="229"/>
      <c r="K562" s="218">
        <f t="shared" si="20"/>
        <v>0</v>
      </c>
      <c r="L562" s="207"/>
      <c r="N562" s="230">
        <f t="shared" si="21"/>
        <v>0</v>
      </c>
    </row>
    <row r="563" spans="1:14" s="221" customFormat="1" ht="16.5" customHeight="1" x14ac:dyDescent="0.2">
      <c r="A563" s="222"/>
      <c r="B563" s="223"/>
      <c r="C563" s="224"/>
      <c r="D563" s="230"/>
      <c r="E563" s="226"/>
      <c r="F563" s="227"/>
      <c r="G563" s="228"/>
      <c r="H563" s="229"/>
      <c r="I563" s="228"/>
      <c r="J563" s="229"/>
      <c r="K563" s="218">
        <f t="shared" si="20"/>
        <v>0</v>
      </c>
      <c r="L563" s="207"/>
      <c r="N563" s="230">
        <f t="shared" si="21"/>
        <v>0</v>
      </c>
    </row>
    <row r="564" spans="1:14" s="221" customFormat="1" ht="16.5" customHeight="1" x14ac:dyDescent="0.2">
      <c r="A564" s="222"/>
      <c r="B564" s="223"/>
      <c r="C564" s="224"/>
      <c r="D564" s="230"/>
      <c r="E564" s="226"/>
      <c r="F564" s="227"/>
      <c r="G564" s="228"/>
      <c r="H564" s="229"/>
      <c r="I564" s="228"/>
      <c r="J564" s="229"/>
      <c r="K564" s="218">
        <f t="shared" si="20"/>
        <v>0</v>
      </c>
      <c r="L564" s="207"/>
      <c r="N564" s="230">
        <f t="shared" si="21"/>
        <v>0</v>
      </c>
    </row>
    <row r="565" spans="1:14" s="221" customFormat="1" ht="16.5" customHeight="1" x14ac:dyDescent="0.2">
      <c r="A565" s="222"/>
      <c r="B565" s="223"/>
      <c r="C565" s="224"/>
      <c r="D565" s="230"/>
      <c r="E565" s="226"/>
      <c r="F565" s="227"/>
      <c r="G565" s="228"/>
      <c r="H565" s="229"/>
      <c r="I565" s="228"/>
      <c r="J565" s="229"/>
      <c r="K565" s="218">
        <f t="shared" si="20"/>
        <v>0</v>
      </c>
      <c r="L565" s="207"/>
      <c r="N565" s="230">
        <f t="shared" si="21"/>
        <v>0</v>
      </c>
    </row>
    <row r="566" spans="1:14" s="221" customFormat="1" ht="16.5" customHeight="1" x14ac:dyDescent="0.2">
      <c r="A566" s="222"/>
      <c r="B566" s="223"/>
      <c r="C566" s="224"/>
      <c r="D566" s="230"/>
      <c r="E566" s="226"/>
      <c r="F566" s="227"/>
      <c r="G566" s="228"/>
      <c r="H566" s="229"/>
      <c r="I566" s="228"/>
      <c r="J566" s="229"/>
      <c r="K566" s="218">
        <f t="shared" si="20"/>
        <v>0</v>
      </c>
      <c r="L566" s="207"/>
      <c r="N566" s="230">
        <f t="shared" si="21"/>
        <v>0</v>
      </c>
    </row>
    <row r="567" spans="1:14" s="221" customFormat="1" ht="16.5" customHeight="1" x14ac:dyDescent="0.2">
      <c r="A567" s="222"/>
      <c r="B567" s="223"/>
      <c r="C567" s="224"/>
      <c r="D567" s="230"/>
      <c r="E567" s="226"/>
      <c r="F567" s="227"/>
      <c r="G567" s="228"/>
      <c r="H567" s="229"/>
      <c r="I567" s="228"/>
      <c r="J567" s="229"/>
      <c r="K567" s="218">
        <f t="shared" si="20"/>
        <v>0</v>
      </c>
      <c r="L567" s="207"/>
      <c r="N567" s="230">
        <f t="shared" si="21"/>
        <v>0</v>
      </c>
    </row>
    <row r="568" spans="1:14" s="221" customFormat="1" ht="16.5" customHeight="1" x14ac:dyDescent="0.2">
      <c r="A568" s="222"/>
      <c r="B568" s="223"/>
      <c r="C568" s="224"/>
      <c r="D568" s="230"/>
      <c r="E568" s="226"/>
      <c r="F568" s="227"/>
      <c r="G568" s="228"/>
      <c r="H568" s="229"/>
      <c r="I568" s="228"/>
      <c r="J568" s="229"/>
      <c r="K568" s="218">
        <f t="shared" si="20"/>
        <v>0</v>
      </c>
      <c r="L568" s="207"/>
      <c r="N568" s="230">
        <f t="shared" si="21"/>
        <v>0</v>
      </c>
    </row>
    <row r="569" spans="1:14" s="221" customFormat="1" ht="16.5" customHeight="1" x14ac:dyDescent="0.2">
      <c r="A569" s="222"/>
      <c r="B569" s="223"/>
      <c r="C569" s="224"/>
      <c r="D569" s="230"/>
      <c r="E569" s="226"/>
      <c r="F569" s="227"/>
      <c r="G569" s="228"/>
      <c r="H569" s="229"/>
      <c r="I569" s="228"/>
      <c r="J569" s="229"/>
      <c r="K569" s="218">
        <f t="shared" si="20"/>
        <v>0</v>
      </c>
      <c r="L569" s="207"/>
      <c r="N569" s="230">
        <f t="shared" si="21"/>
        <v>0</v>
      </c>
    </row>
    <row r="570" spans="1:14" s="221" customFormat="1" ht="16.5" customHeight="1" x14ac:dyDescent="0.2">
      <c r="A570" s="222"/>
      <c r="B570" s="223"/>
      <c r="C570" s="224"/>
      <c r="D570" s="230"/>
      <c r="E570" s="226"/>
      <c r="F570" s="227"/>
      <c r="G570" s="228"/>
      <c r="H570" s="229"/>
      <c r="I570" s="228"/>
      <c r="J570" s="229"/>
      <c r="K570" s="218">
        <f t="shared" si="20"/>
        <v>0</v>
      </c>
      <c r="L570" s="207"/>
      <c r="N570" s="230">
        <f t="shared" si="21"/>
        <v>0</v>
      </c>
    </row>
    <row r="571" spans="1:14" s="221" customFormat="1" ht="16.5" customHeight="1" x14ac:dyDescent="0.2">
      <c r="A571" s="222"/>
      <c r="B571" s="223"/>
      <c r="C571" s="224"/>
      <c r="D571" s="230"/>
      <c r="E571" s="226"/>
      <c r="F571" s="227"/>
      <c r="G571" s="228"/>
      <c r="H571" s="229"/>
      <c r="I571" s="228"/>
      <c r="J571" s="229"/>
      <c r="K571" s="218">
        <f t="shared" si="20"/>
        <v>0</v>
      </c>
      <c r="L571" s="207"/>
      <c r="N571" s="230">
        <f t="shared" si="21"/>
        <v>0</v>
      </c>
    </row>
    <row r="572" spans="1:14" s="221" customFormat="1" ht="16.5" customHeight="1" x14ac:dyDescent="0.2">
      <c r="A572" s="222"/>
      <c r="B572" s="223"/>
      <c r="C572" s="224"/>
      <c r="D572" s="230"/>
      <c r="E572" s="226"/>
      <c r="F572" s="227"/>
      <c r="G572" s="228"/>
      <c r="H572" s="229"/>
      <c r="I572" s="228"/>
      <c r="J572" s="229"/>
      <c r="K572" s="218">
        <f t="shared" si="20"/>
        <v>0</v>
      </c>
      <c r="L572" s="207"/>
      <c r="N572" s="230">
        <f t="shared" si="21"/>
        <v>0</v>
      </c>
    </row>
    <row r="573" spans="1:14" s="221" customFormat="1" ht="16.5" customHeight="1" x14ac:dyDescent="0.2">
      <c r="A573" s="222"/>
      <c r="B573" s="223"/>
      <c r="C573" s="224"/>
      <c r="D573" s="230"/>
      <c r="E573" s="226"/>
      <c r="F573" s="227"/>
      <c r="G573" s="228"/>
      <c r="H573" s="229"/>
      <c r="I573" s="228"/>
      <c r="J573" s="229"/>
      <c r="K573" s="218">
        <f t="shared" si="20"/>
        <v>0</v>
      </c>
      <c r="L573" s="207"/>
      <c r="N573" s="230">
        <f t="shared" si="21"/>
        <v>0</v>
      </c>
    </row>
    <row r="574" spans="1:14" s="221" customFormat="1" ht="16.5" customHeight="1" x14ac:dyDescent="0.2">
      <c r="A574" s="222"/>
      <c r="B574" s="223"/>
      <c r="C574" s="224"/>
      <c r="D574" s="230"/>
      <c r="E574" s="226"/>
      <c r="F574" s="227"/>
      <c r="G574" s="228"/>
      <c r="H574" s="229"/>
      <c r="I574" s="228"/>
      <c r="J574" s="229"/>
      <c r="K574" s="218">
        <f t="shared" si="20"/>
        <v>0</v>
      </c>
      <c r="L574" s="207"/>
      <c r="N574" s="230">
        <f t="shared" si="21"/>
        <v>0</v>
      </c>
    </row>
    <row r="575" spans="1:14" s="221" customFormat="1" ht="16.5" customHeight="1" x14ac:dyDescent="0.2">
      <c r="A575" s="222"/>
      <c r="B575" s="223"/>
      <c r="C575" s="224"/>
      <c r="D575" s="230"/>
      <c r="E575" s="226"/>
      <c r="F575" s="227"/>
      <c r="G575" s="228"/>
      <c r="H575" s="229"/>
      <c r="I575" s="228"/>
      <c r="J575" s="229"/>
      <c r="K575" s="218">
        <f t="shared" si="20"/>
        <v>0</v>
      </c>
      <c r="L575" s="207"/>
      <c r="N575" s="230">
        <f t="shared" si="21"/>
        <v>0</v>
      </c>
    </row>
    <row r="576" spans="1:14" s="221" customFormat="1" ht="16.5" customHeight="1" x14ac:dyDescent="0.2">
      <c r="A576" s="222"/>
      <c r="B576" s="223"/>
      <c r="C576" s="224"/>
      <c r="D576" s="230"/>
      <c r="E576" s="226"/>
      <c r="F576" s="227"/>
      <c r="G576" s="228"/>
      <c r="H576" s="229"/>
      <c r="I576" s="228"/>
      <c r="J576" s="229"/>
      <c r="K576" s="218">
        <f t="shared" si="20"/>
        <v>0</v>
      </c>
      <c r="L576" s="207"/>
      <c r="N576" s="230">
        <f t="shared" si="21"/>
        <v>0</v>
      </c>
    </row>
    <row r="577" spans="1:14" s="221" customFormat="1" ht="16.5" customHeight="1" x14ac:dyDescent="0.2">
      <c r="A577" s="222"/>
      <c r="B577" s="223"/>
      <c r="C577" s="224"/>
      <c r="D577" s="230"/>
      <c r="E577" s="226"/>
      <c r="F577" s="227"/>
      <c r="G577" s="228"/>
      <c r="H577" s="229"/>
      <c r="I577" s="228"/>
      <c r="J577" s="229"/>
      <c r="K577" s="218">
        <f t="shared" si="20"/>
        <v>0</v>
      </c>
      <c r="L577" s="207"/>
      <c r="N577" s="230">
        <f t="shared" si="21"/>
        <v>0</v>
      </c>
    </row>
    <row r="578" spans="1:14" s="221" customFormat="1" ht="16.5" customHeight="1" x14ac:dyDescent="0.2">
      <c r="A578" s="222"/>
      <c r="B578" s="223"/>
      <c r="C578" s="224"/>
      <c r="D578" s="230"/>
      <c r="E578" s="226"/>
      <c r="F578" s="227"/>
      <c r="G578" s="228"/>
      <c r="H578" s="229"/>
      <c r="I578" s="228"/>
      <c r="J578" s="229"/>
      <c r="K578" s="218">
        <f t="shared" si="20"/>
        <v>0</v>
      </c>
      <c r="L578" s="207"/>
      <c r="N578" s="230">
        <f t="shared" si="21"/>
        <v>0</v>
      </c>
    </row>
    <row r="579" spans="1:14" s="221" customFormat="1" ht="16.5" customHeight="1" x14ac:dyDescent="0.2">
      <c r="A579" s="222"/>
      <c r="B579" s="223"/>
      <c r="C579" s="224"/>
      <c r="D579" s="230"/>
      <c r="E579" s="226"/>
      <c r="F579" s="227"/>
      <c r="G579" s="228"/>
      <c r="H579" s="229"/>
      <c r="I579" s="228"/>
      <c r="J579" s="229"/>
      <c r="K579" s="218">
        <f t="shared" si="20"/>
        <v>0</v>
      </c>
      <c r="L579" s="207"/>
      <c r="N579" s="230">
        <f t="shared" si="21"/>
        <v>0</v>
      </c>
    </row>
    <row r="580" spans="1:14" s="221" customFormat="1" ht="16.5" customHeight="1" x14ac:dyDescent="0.2">
      <c r="A580" s="222"/>
      <c r="B580" s="223"/>
      <c r="C580" s="224"/>
      <c r="D580" s="230"/>
      <c r="E580" s="226"/>
      <c r="F580" s="227"/>
      <c r="G580" s="228"/>
      <c r="H580" s="229"/>
      <c r="I580" s="228"/>
      <c r="J580" s="229"/>
      <c r="K580" s="218">
        <f t="shared" si="20"/>
        <v>0</v>
      </c>
      <c r="L580" s="207"/>
      <c r="N580" s="230">
        <f t="shared" si="21"/>
        <v>0</v>
      </c>
    </row>
    <row r="581" spans="1:14" s="221" customFormat="1" ht="16.5" customHeight="1" x14ac:dyDescent="0.2">
      <c r="A581" s="222"/>
      <c r="B581" s="223"/>
      <c r="C581" s="224"/>
      <c r="D581" s="230"/>
      <c r="E581" s="226"/>
      <c r="F581" s="227"/>
      <c r="G581" s="228"/>
      <c r="H581" s="229"/>
      <c r="I581" s="228"/>
      <c r="J581" s="229"/>
      <c r="K581" s="218">
        <f t="shared" si="20"/>
        <v>0</v>
      </c>
      <c r="L581" s="207"/>
      <c r="N581" s="230">
        <f t="shared" si="21"/>
        <v>0</v>
      </c>
    </row>
    <row r="582" spans="1:14" s="221" customFormat="1" ht="16.5" customHeight="1" x14ac:dyDescent="0.2">
      <c r="A582" s="222"/>
      <c r="B582" s="223"/>
      <c r="C582" s="224"/>
      <c r="D582" s="230"/>
      <c r="E582" s="226"/>
      <c r="F582" s="227"/>
      <c r="G582" s="228"/>
      <c r="H582" s="229"/>
      <c r="I582" s="228"/>
      <c r="J582" s="229"/>
      <c r="K582" s="218">
        <f t="shared" si="20"/>
        <v>0</v>
      </c>
      <c r="L582" s="207"/>
      <c r="N582" s="230">
        <f t="shared" si="21"/>
        <v>0</v>
      </c>
    </row>
    <row r="583" spans="1:14" s="221" customFormat="1" ht="16.5" customHeight="1" x14ac:dyDescent="0.2">
      <c r="A583" s="222"/>
      <c r="B583" s="223"/>
      <c r="C583" s="224"/>
      <c r="D583" s="230"/>
      <c r="E583" s="226"/>
      <c r="F583" s="227"/>
      <c r="G583" s="228"/>
      <c r="H583" s="229"/>
      <c r="I583" s="228"/>
      <c r="J583" s="229"/>
      <c r="K583" s="218">
        <f t="shared" si="20"/>
        <v>0</v>
      </c>
      <c r="L583" s="207"/>
      <c r="N583" s="230">
        <f t="shared" si="21"/>
        <v>0</v>
      </c>
    </row>
    <row r="584" spans="1:14" s="221" customFormat="1" ht="16.5" customHeight="1" x14ac:dyDescent="0.2">
      <c r="A584" s="222"/>
      <c r="B584" s="223"/>
      <c r="C584" s="224"/>
      <c r="D584" s="230"/>
      <c r="E584" s="226"/>
      <c r="F584" s="227"/>
      <c r="G584" s="228"/>
      <c r="H584" s="229"/>
      <c r="I584" s="228"/>
      <c r="J584" s="229"/>
      <c r="K584" s="218">
        <f t="shared" si="20"/>
        <v>0</v>
      </c>
      <c r="L584" s="207"/>
      <c r="N584" s="230">
        <f t="shared" si="21"/>
        <v>0</v>
      </c>
    </row>
    <row r="585" spans="1:14" s="221" customFormat="1" ht="16.5" customHeight="1" x14ac:dyDescent="0.2">
      <c r="A585" s="222"/>
      <c r="B585" s="223"/>
      <c r="C585" s="224"/>
      <c r="D585" s="230"/>
      <c r="E585" s="226"/>
      <c r="F585" s="227"/>
      <c r="G585" s="228"/>
      <c r="H585" s="229"/>
      <c r="I585" s="228"/>
      <c r="J585" s="229"/>
      <c r="K585" s="218">
        <f t="shared" si="20"/>
        <v>0</v>
      </c>
      <c r="L585" s="207"/>
      <c r="N585" s="230">
        <f t="shared" si="21"/>
        <v>0</v>
      </c>
    </row>
    <row r="586" spans="1:14" s="221" customFormat="1" ht="16.5" customHeight="1" x14ac:dyDescent="0.2">
      <c r="A586" s="222"/>
      <c r="B586" s="223"/>
      <c r="C586" s="224"/>
      <c r="D586" s="230"/>
      <c r="E586" s="226"/>
      <c r="F586" s="227"/>
      <c r="G586" s="228"/>
      <c r="H586" s="229"/>
      <c r="I586" s="228"/>
      <c r="J586" s="229"/>
      <c r="K586" s="218">
        <f t="shared" si="20"/>
        <v>0</v>
      </c>
      <c r="L586" s="207"/>
      <c r="N586" s="230">
        <f t="shared" si="21"/>
        <v>0</v>
      </c>
    </row>
    <row r="587" spans="1:14" s="221" customFormat="1" ht="16.5" customHeight="1" x14ac:dyDescent="0.2">
      <c r="A587" s="222"/>
      <c r="B587" s="223"/>
      <c r="C587" s="224"/>
      <c r="D587" s="230"/>
      <c r="E587" s="226"/>
      <c r="F587" s="227"/>
      <c r="G587" s="228"/>
      <c r="H587" s="229"/>
      <c r="I587" s="228"/>
      <c r="J587" s="229"/>
      <c r="K587" s="218">
        <f t="shared" si="20"/>
        <v>0</v>
      </c>
      <c r="L587" s="207"/>
      <c r="N587" s="230">
        <f t="shared" si="21"/>
        <v>0</v>
      </c>
    </row>
    <row r="588" spans="1:14" s="221" customFormat="1" ht="16.5" customHeight="1" x14ac:dyDescent="0.2">
      <c r="A588" s="222"/>
      <c r="B588" s="223"/>
      <c r="C588" s="224"/>
      <c r="D588" s="230"/>
      <c r="E588" s="226"/>
      <c r="F588" s="227"/>
      <c r="G588" s="228"/>
      <c r="H588" s="229"/>
      <c r="I588" s="228"/>
      <c r="J588" s="229"/>
      <c r="K588" s="218">
        <f t="shared" si="20"/>
        <v>0</v>
      </c>
      <c r="L588" s="207"/>
      <c r="N588" s="230">
        <f t="shared" si="21"/>
        <v>0</v>
      </c>
    </row>
    <row r="589" spans="1:14" s="221" customFormat="1" ht="16.5" customHeight="1" x14ac:dyDescent="0.2">
      <c r="A589" s="222"/>
      <c r="B589" s="223"/>
      <c r="C589" s="224"/>
      <c r="D589" s="230"/>
      <c r="E589" s="226"/>
      <c r="F589" s="227"/>
      <c r="G589" s="228"/>
      <c r="H589" s="229"/>
      <c r="I589" s="228"/>
      <c r="J589" s="229"/>
      <c r="K589" s="218">
        <f t="shared" ref="K589:K652" si="22">$G589*$K$6</f>
        <v>0</v>
      </c>
      <c r="L589" s="207"/>
      <c r="N589" s="230">
        <f t="shared" si="21"/>
        <v>0</v>
      </c>
    </row>
    <row r="590" spans="1:14" s="221" customFormat="1" ht="16.5" customHeight="1" x14ac:dyDescent="0.2">
      <c r="A590" s="222"/>
      <c r="B590" s="223"/>
      <c r="C590" s="224"/>
      <c r="D590" s="230"/>
      <c r="E590" s="226"/>
      <c r="F590" s="227"/>
      <c r="G590" s="228"/>
      <c r="H590" s="229"/>
      <c r="I590" s="228"/>
      <c r="J590" s="229"/>
      <c r="K590" s="218">
        <f t="shared" si="22"/>
        <v>0</v>
      </c>
      <c r="L590" s="207"/>
      <c r="N590" s="230">
        <f t="shared" ref="N590:N653" si="23">IF(D590="SŽDC",0,IF(D590="Ostatní",0,IF(D590="",0,1)))</f>
        <v>0</v>
      </c>
    </row>
    <row r="591" spans="1:14" s="221" customFormat="1" ht="16.5" customHeight="1" x14ac:dyDescent="0.2">
      <c r="A591" s="222"/>
      <c r="B591" s="223"/>
      <c r="C591" s="224"/>
      <c r="D591" s="230"/>
      <c r="E591" s="226"/>
      <c r="F591" s="227"/>
      <c r="G591" s="228"/>
      <c r="H591" s="229"/>
      <c r="I591" s="228"/>
      <c r="J591" s="229"/>
      <c r="K591" s="218">
        <f t="shared" si="22"/>
        <v>0</v>
      </c>
      <c r="L591" s="207"/>
      <c r="N591" s="230">
        <f t="shared" si="23"/>
        <v>0</v>
      </c>
    </row>
    <row r="592" spans="1:14" s="221" customFormat="1" ht="16.5" customHeight="1" x14ac:dyDescent="0.2">
      <c r="A592" s="222"/>
      <c r="B592" s="223"/>
      <c r="C592" s="224"/>
      <c r="D592" s="230"/>
      <c r="E592" s="226"/>
      <c r="F592" s="227"/>
      <c r="G592" s="228"/>
      <c r="H592" s="229"/>
      <c r="I592" s="228"/>
      <c r="J592" s="229"/>
      <c r="K592" s="218">
        <f t="shared" si="22"/>
        <v>0</v>
      </c>
      <c r="L592" s="207"/>
      <c r="N592" s="230">
        <f t="shared" si="23"/>
        <v>0</v>
      </c>
    </row>
    <row r="593" spans="1:14" s="221" customFormat="1" ht="16.5" customHeight="1" x14ac:dyDescent="0.2">
      <c r="A593" s="222"/>
      <c r="B593" s="223"/>
      <c r="C593" s="224"/>
      <c r="D593" s="230"/>
      <c r="E593" s="226"/>
      <c r="F593" s="227"/>
      <c r="G593" s="228"/>
      <c r="H593" s="229"/>
      <c r="I593" s="228"/>
      <c r="J593" s="229"/>
      <c r="K593" s="218">
        <f t="shared" si="22"/>
        <v>0</v>
      </c>
      <c r="L593" s="207"/>
      <c r="N593" s="230">
        <f t="shared" si="23"/>
        <v>0</v>
      </c>
    </row>
    <row r="594" spans="1:14" s="221" customFormat="1" ht="16.5" customHeight="1" x14ac:dyDescent="0.2">
      <c r="A594" s="222"/>
      <c r="B594" s="223"/>
      <c r="C594" s="224"/>
      <c r="D594" s="230"/>
      <c r="E594" s="226"/>
      <c r="F594" s="227"/>
      <c r="G594" s="228"/>
      <c r="H594" s="229"/>
      <c r="I594" s="228"/>
      <c r="J594" s="229"/>
      <c r="K594" s="218">
        <f t="shared" si="22"/>
        <v>0</v>
      </c>
      <c r="L594" s="207"/>
      <c r="N594" s="230">
        <f t="shared" si="23"/>
        <v>0</v>
      </c>
    </row>
    <row r="595" spans="1:14" s="221" customFormat="1" ht="16.5" customHeight="1" x14ac:dyDescent="0.2">
      <c r="A595" s="222"/>
      <c r="B595" s="223"/>
      <c r="C595" s="224"/>
      <c r="D595" s="230"/>
      <c r="E595" s="226"/>
      <c r="F595" s="227"/>
      <c r="G595" s="228"/>
      <c r="H595" s="229"/>
      <c r="I595" s="228"/>
      <c r="J595" s="229"/>
      <c r="K595" s="218">
        <f t="shared" si="22"/>
        <v>0</v>
      </c>
      <c r="L595" s="207"/>
      <c r="N595" s="230">
        <f t="shared" si="23"/>
        <v>0</v>
      </c>
    </row>
    <row r="596" spans="1:14" s="221" customFormat="1" ht="16.5" customHeight="1" x14ac:dyDescent="0.2">
      <c r="A596" s="222"/>
      <c r="B596" s="223"/>
      <c r="C596" s="224"/>
      <c r="D596" s="230"/>
      <c r="E596" s="226"/>
      <c r="F596" s="227"/>
      <c r="G596" s="228"/>
      <c r="H596" s="229"/>
      <c r="I596" s="228"/>
      <c r="J596" s="229"/>
      <c r="K596" s="218">
        <f t="shared" si="22"/>
        <v>0</v>
      </c>
      <c r="L596" s="207"/>
      <c r="N596" s="230">
        <f t="shared" si="23"/>
        <v>0</v>
      </c>
    </row>
    <row r="597" spans="1:14" s="221" customFormat="1" ht="16.5" customHeight="1" x14ac:dyDescent="0.2">
      <c r="A597" s="222"/>
      <c r="B597" s="223"/>
      <c r="C597" s="224"/>
      <c r="D597" s="230"/>
      <c r="E597" s="226"/>
      <c r="F597" s="227"/>
      <c r="G597" s="228"/>
      <c r="H597" s="229"/>
      <c r="I597" s="228"/>
      <c r="J597" s="229"/>
      <c r="K597" s="218">
        <f t="shared" si="22"/>
        <v>0</v>
      </c>
      <c r="L597" s="207"/>
      <c r="N597" s="230">
        <f t="shared" si="23"/>
        <v>0</v>
      </c>
    </row>
    <row r="598" spans="1:14" s="221" customFormat="1" ht="16.5" customHeight="1" x14ac:dyDescent="0.2">
      <c r="A598" s="222"/>
      <c r="B598" s="223"/>
      <c r="C598" s="224"/>
      <c r="D598" s="230"/>
      <c r="E598" s="226"/>
      <c r="F598" s="227"/>
      <c r="G598" s="228"/>
      <c r="H598" s="229"/>
      <c r="I598" s="228"/>
      <c r="J598" s="229"/>
      <c r="K598" s="218">
        <f t="shared" si="22"/>
        <v>0</v>
      </c>
      <c r="L598" s="207"/>
      <c r="N598" s="230">
        <f t="shared" si="23"/>
        <v>0</v>
      </c>
    </row>
    <row r="599" spans="1:14" s="221" customFormat="1" ht="16.5" customHeight="1" x14ac:dyDescent="0.2">
      <c r="A599" s="222"/>
      <c r="B599" s="223"/>
      <c r="C599" s="224"/>
      <c r="D599" s="230"/>
      <c r="E599" s="226"/>
      <c r="F599" s="227"/>
      <c r="G599" s="228"/>
      <c r="H599" s="229"/>
      <c r="I599" s="228"/>
      <c r="J599" s="229"/>
      <c r="K599" s="218">
        <f t="shared" si="22"/>
        <v>0</v>
      </c>
      <c r="L599" s="207"/>
      <c r="N599" s="230">
        <f t="shared" si="23"/>
        <v>0</v>
      </c>
    </row>
    <row r="600" spans="1:14" s="221" customFormat="1" ht="16.5" customHeight="1" x14ac:dyDescent="0.2">
      <c r="A600" s="222"/>
      <c r="B600" s="223"/>
      <c r="C600" s="224"/>
      <c r="D600" s="230"/>
      <c r="E600" s="226"/>
      <c r="F600" s="227"/>
      <c r="G600" s="228"/>
      <c r="H600" s="229"/>
      <c r="I600" s="228"/>
      <c r="J600" s="229"/>
      <c r="K600" s="218">
        <f t="shared" si="22"/>
        <v>0</v>
      </c>
      <c r="L600" s="207"/>
      <c r="N600" s="230">
        <f t="shared" si="23"/>
        <v>0</v>
      </c>
    </row>
    <row r="601" spans="1:14" s="221" customFormat="1" ht="16.5" customHeight="1" x14ac:dyDescent="0.2">
      <c r="A601" s="222"/>
      <c r="B601" s="223"/>
      <c r="C601" s="224"/>
      <c r="D601" s="230"/>
      <c r="E601" s="226"/>
      <c r="F601" s="227"/>
      <c r="G601" s="228"/>
      <c r="H601" s="229"/>
      <c r="I601" s="228"/>
      <c r="J601" s="229"/>
      <c r="K601" s="218">
        <f t="shared" si="22"/>
        <v>0</v>
      </c>
      <c r="L601" s="207"/>
      <c r="N601" s="230">
        <f t="shared" si="23"/>
        <v>0</v>
      </c>
    </row>
    <row r="602" spans="1:14" s="221" customFormat="1" ht="16.5" customHeight="1" x14ac:dyDescent="0.2">
      <c r="A602" s="222"/>
      <c r="B602" s="223"/>
      <c r="C602" s="224"/>
      <c r="D602" s="230"/>
      <c r="E602" s="226"/>
      <c r="F602" s="227"/>
      <c r="G602" s="228"/>
      <c r="H602" s="229"/>
      <c r="I602" s="228"/>
      <c r="J602" s="229"/>
      <c r="K602" s="218">
        <f t="shared" si="22"/>
        <v>0</v>
      </c>
      <c r="L602" s="207"/>
      <c r="N602" s="230">
        <f t="shared" si="23"/>
        <v>0</v>
      </c>
    </row>
    <row r="603" spans="1:14" s="221" customFormat="1" ht="16.5" customHeight="1" x14ac:dyDescent="0.2">
      <c r="A603" s="222"/>
      <c r="B603" s="223"/>
      <c r="C603" s="224"/>
      <c r="D603" s="230"/>
      <c r="E603" s="226"/>
      <c r="F603" s="227"/>
      <c r="G603" s="228"/>
      <c r="H603" s="229"/>
      <c r="I603" s="228"/>
      <c r="J603" s="229"/>
      <c r="K603" s="218">
        <f t="shared" si="22"/>
        <v>0</v>
      </c>
      <c r="L603" s="207"/>
      <c r="N603" s="230">
        <f t="shared" si="23"/>
        <v>0</v>
      </c>
    </row>
    <row r="604" spans="1:14" s="221" customFormat="1" ht="16.5" customHeight="1" x14ac:dyDescent="0.2">
      <c r="A604" s="222"/>
      <c r="B604" s="223"/>
      <c r="C604" s="224"/>
      <c r="D604" s="230"/>
      <c r="E604" s="226"/>
      <c r="F604" s="227"/>
      <c r="G604" s="228"/>
      <c r="H604" s="229"/>
      <c r="I604" s="228"/>
      <c r="J604" s="229"/>
      <c r="K604" s="218">
        <f t="shared" si="22"/>
        <v>0</v>
      </c>
      <c r="L604" s="207"/>
      <c r="N604" s="230">
        <f t="shared" si="23"/>
        <v>0</v>
      </c>
    </row>
    <row r="605" spans="1:14" s="221" customFormat="1" ht="16.5" customHeight="1" x14ac:dyDescent="0.2">
      <c r="A605" s="222"/>
      <c r="B605" s="223"/>
      <c r="C605" s="224"/>
      <c r="D605" s="230"/>
      <c r="E605" s="226"/>
      <c r="F605" s="227"/>
      <c r="G605" s="228"/>
      <c r="H605" s="229"/>
      <c r="I605" s="228"/>
      <c r="J605" s="229"/>
      <c r="K605" s="218">
        <f t="shared" si="22"/>
        <v>0</v>
      </c>
      <c r="L605" s="207"/>
      <c r="N605" s="230">
        <f t="shared" si="23"/>
        <v>0</v>
      </c>
    </row>
    <row r="606" spans="1:14" s="221" customFormat="1" ht="16.5" customHeight="1" x14ac:dyDescent="0.2">
      <c r="A606" s="222"/>
      <c r="B606" s="223"/>
      <c r="C606" s="224"/>
      <c r="D606" s="230"/>
      <c r="E606" s="226"/>
      <c r="F606" s="227"/>
      <c r="G606" s="228"/>
      <c r="H606" s="229"/>
      <c r="I606" s="228"/>
      <c r="J606" s="229"/>
      <c r="K606" s="218">
        <f t="shared" si="22"/>
        <v>0</v>
      </c>
      <c r="L606" s="207"/>
      <c r="N606" s="230">
        <f t="shared" si="23"/>
        <v>0</v>
      </c>
    </row>
    <row r="607" spans="1:14" s="221" customFormat="1" ht="16.5" customHeight="1" x14ac:dyDescent="0.2">
      <c r="A607" s="222"/>
      <c r="B607" s="223"/>
      <c r="C607" s="224"/>
      <c r="D607" s="230"/>
      <c r="E607" s="226"/>
      <c r="F607" s="227"/>
      <c r="G607" s="228"/>
      <c r="H607" s="229"/>
      <c r="I607" s="228"/>
      <c r="J607" s="229"/>
      <c r="K607" s="218">
        <f t="shared" si="22"/>
        <v>0</v>
      </c>
      <c r="L607" s="207"/>
      <c r="N607" s="230">
        <f t="shared" si="23"/>
        <v>0</v>
      </c>
    </row>
    <row r="608" spans="1:14" s="221" customFormat="1" ht="16.5" customHeight="1" x14ac:dyDescent="0.2">
      <c r="A608" s="222"/>
      <c r="B608" s="223"/>
      <c r="C608" s="224"/>
      <c r="D608" s="230"/>
      <c r="E608" s="226"/>
      <c r="F608" s="227"/>
      <c r="G608" s="228"/>
      <c r="H608" s="229"/>
      <c r="I608" s="228"/>
      <c r="J608" s="229"/>
      <c r="K608" s="218">
        <f t="shared" si="22"/>
        <v>0</v>
      </c>
      <c r="L608" s="207"/>
      <c r="N608" s="230">
        <f t="shared" si="23"/>
        <v>0</v>
      </c>
    </row>
    <row r="609" spans="1:14" s="221" customFormat="1" ht="16.5" customHeight="1" x14ac:dyDescent="0.2">
      <c r="A609" s="222"/>
      <c r="B609" s="223"/>
      <c r="C609" s="224"/>
      <c r="D609" s="230"/>
      <c r="E609" s="226"/>
      <c r="F609" s="227"/>
      <c r="G609" s="228"/>
      <c r="H609" s="229"/>
      <c r="I609" s="228"/>
      <c r="J609" s="229"/>
      <c r="K609" s="218">
        <f t="shared" si="22"/>
        <v>0</v>
      </c>
      <c r="L609" s="207"/>
      <c r="N609" s="230">
        <f t="shared" si="23"/>
        <v>0</v>
      </c>
    </row>
    <row r="610" spans="1:14" s="221" customFormat="1" ht="16.5" customHeight="1" x14ac:dyDescent="0.2">
      <c r="A610" s="222"/>
      <c r="B610" s="223"/>
      <c r="C610" s="224"/>
      <c r="D610" s="230"/>
      <c r="E610" s="226"/>
      <c r="F610" s="227"/>
      <c r="G610" s="228"/>
      <c r="H610" s="229"/>
      <c r="I610" s="228"/>
      <c r="J610" s="229"/>
      <c r="K610" s="218">
        <f t="shared" si="22"/>
        <v>0</v>
      </c>
      <c r="L610" s="207"/>
      <c r="N610" s="230">
        <f t="shared" si="23"/>
        <v>0</v>
      </c>
    </row>
    <row r="611" spans="1:14" s="221" customFormat="1" ht="16.5" customHeight="1" x14ac:dyDescent="0.2">
      <c r="A611" s="222"/>
      <c r="B611" s="223"/>
      <c r="C611" s="224"/>
      <c r="D611" s="230"/>
      <c r="E611" s="226"/>
      <c r="F611" s="227"/>
      <c r="G611" s="228"/>
      <c r="H611" s="229"/>
      <c r="I611" s="228"/>
      <c r="J611" s="229"/>
      <c r="K611" s="218">
        <f t="shared" si="22"/>
        <v>0</v>
      </c>
      <c r="L611" s="207"/>
      <c r="N611" s="230">
        <f t="shared" si="23"/>
        <v>0</v>
      </c>
    </row>
    <row r="612" spans="1:14" s="221" customFormat="1" ht="16.5" customHeight="1" x14ac:dyDescent="0.2">
      <c r="A612" s="222"/>
      <c r="B612" s="223"/>
      <c r="C612" s="224"/>
      <c r="D612" s="230"/>
      <c r="E612" s="226"/>
      <c r="F612" s="227"/>
      <c r="G612" s="228"/>
      <c r="H612" s="229"/>
      <c r="I612" s="228"/>
      <c r="J612" s="229"/>
      <c r="K612" s="218">
        <f t="shared" si="22"/>
        <v>0</v>
      </c>
      <c r="L612" s="207"/>
      <c r="N612" s="230">
        <f t="shared" si="23"/>
        <v>0</v>
      </c>
    </row>
    <row r="613" spans="1:14" s="221" customFormat="1" ht="16.5" customHeight="1" x14ac:dyDescent="0.2">
      <c r="A613" s="222"/>
      <c r="B613" s="223"/>
      <c r="C613" s="224"/>
      <c r="D613" s="230"/>
      <c r="E613" s="226"/>
      <c r="F613" s="227"/>
      <c r="G613" s="228"/>
      <c r="H613" s="229"/>
      <c r="I613" s="228"/>
      <c r="J613" s="229"/>
      <c r="K613" s="218">
        <f t="shared" si="22"/>
        <v>0</v>
      </c>
      <c r="L613" s="207"/>
      <c r="N613" s="230">
        <f t="shared" si="23"/>
        <v>0</v>
      </c>
    </row>
    <row r="614" spans="1:14" s="221" customFormat="1" ht="16.5" customHeight="1" x14ac:dyDescent="0.2">
      <c r="A614" s="222"/>
      <c r="B614" s="223"/>
      <c r="C614" s="224"/>
      <c r="D614" s="230"/>
      <c r="E614" s="226"/>
      <c r="F614" s="227"/>
      <c r="G614" s="228"/>
      <c r="H614" s="229"/>
      <c r="I614" s="228"/>
      <c r="J614" s="229"/>
      <c r="K614" s="218">
        <f t="shared" si="22"/>
        <v>0</v>
      </c>
      <c r="L614" s="207"/>
      <c r="N614" s="230">
        <f t="shared" si="23"/>
        <v>0</v>
      </c>
    </row>
    <row r="615" spans="1:14" s="221" customFormat="1" ht="16.5" customHeight="1" x14ac:dyDescent="0.2">
      <c r="A615" s="222"/>
      <c r="B615" s="223"/>
      <c r="C615" s="224"/>
      <c r="D615" s="230"/>
      <c r="E615" s="226"/>
      <c r="F615" s="227"/>
      <c r="G615" s="228"/>
      <c r="H615" s="229"/>
      <c r="I615" s="228"/>
      <c r="J615" s="229"/>
      <c r="K615" s="218">
        <f t="shared" si="22"/>
        <v>0</v>
      </c>
      <c r="L615" s="207"/>
      <c r="N615" s="230">
        <f t="shared" si="23"/>
        <v>0</v>
      </c>
    </row>
    <row r="616" spans="1:14" s="221" customFormat="1" ht="16.5" customHeight="1" x14ac:dyDescent="0.2">
      <c r="A616" s="222"/>
      <c r="B616" s="223"/>
      <c r="C616" s="224"/>
      <c r="D616" s="230"/>
      <c r="E616" s="226"/>
      <c r="F616" s="227"/>
      <c r="G616" s="228"/>
      <c r="H616" s="229"/>
      <c r="I616" s="228"/>
      <c r="J616" s="229"/>
      <c r="K616" s="218">
        <f t="shared" si="22"/>
        <v>0</v>
      </c>
      <c r="L616" s="207"/>
      <c r="N616" s="230">
        <f t="shared" si="23"/>
        <v>0</v>
      </c>
    </row>
    <row r="617" spans="1:14" s="221" customFormat="1" ht="16.5" customHeight="1" x14ac:dyDescent="0.2">
      <c r="A617" s="222"/>
      <c r="B617" s="223"/>
      <c r="C617" s="224"/>
      <c r="D617" s="230"/>
      <c r="E617" s="226"/>
      <c r="F617" s="227"/>
      <c r="G617" s="228"/>
      <c r="H617" s="229"/>
      <c r="I617" s="228"/>
      <c r="J617" s="229"/>
      <c r="K617" s="218">
        <f t="shared" si="22"/>
        <v>0</v>
      </c>
      <c r="L617" s="207"/>
      <c r="N617" s="230">
        <f t="shared" si="23"/>
        <v>0</v>
      </c>
    </row>
    <row r="618" spans="1:14" s="221" customFormat="1" ht="16.5" customHeight="1" x14ac:dyDescent="0.2">
      <c r="A618" s="222"/>
      <c r="B618" s="223"/>
      <c r="C618" s="224"/>
      <c r="D618" s="230"/>
      <c r="E618" s="226"/>
      <c r="F618" s="227"/>
      <c r="G618" s="228"/>
      <c r="H618" s="229"/>
      <c r="I618" s="228"/>
      <c r="J618" s="229"/>
      <c r="K618" s="218">
        <f t="shared" si="22"/>
        <v>0</v>
      </c>
      <c r="L618" s="207"/>
      <c r="N618" s="230">
        <f t="shared" si="23"/>
        <v>0</v>
      </c>
    </row>
    <row r="619" spans="1:14" s="221" customFormat="1" ht="16.5" customHeight="1" x14ac:dyDescent="0.2">
      <c r="A619" s="222"/>
      <c r="B619" s="223"/>
      <c r="C619" s="224"/>
      <c r="D619" s="230"/>
      <c r="E619" s="226"/>
      <c r="F619" s="227"/>
      <c r="G619" s="228"/>
      <c r="H619" s="229"/>
      <c r="I619" s="228"/>
      <c r="J619" s="229"/>
      <c r="K619" s="218">
        <f t="shared" si="22"/>
        <v>0</v>
      </c>
      <c r="L619" s="207"/>
      <c r="N619" s="230">
        <f t="shared" si="23"/>
        <v>0</v>
      </c>
    </row>
    <row r="620" spans="1:14" s="221" customFormat="1" ht="16.5" customHeight="1" x14ac:dyDescent="0.2">
      <c r="A620" s="222"/>
      <c r="B620" s="223"/>
      <c r="C620" s="224"/>
      <c r="D620" s="230"/>
      <c r="E620" s="226"/>
      <c r="F620" s="227"/>
      <c r="G620" s="228"/>
      <c r="H620" s="229"/>
      <c r="I620" s="228"/>
      <c r="J620" s="229"/>
      <c r="K620" s="218">
        <f t="shared" si="22"/>
        <v>0</v>
      </c>
      <c r="L620" s="207"/>
      <c r="N620" s="230">
        <f t="shared" si="23"/>
        <v>0</v>
      </c>
    </row>
    <row r="621" spans="1:14" s="221" customFormat="1" ht="16.5" customHeight="1" x14ac:dyDescent="0.2">
      <c r="A621" s="222"/>
      <c r="B621" s="223"/>
      <c r="C621" s="224"/>
      <c r="D621" s="230"/>
      <c r="E621" s="226"/>
      <c r="F621" s="227"/>
      <c r="G621" s="228"/>
      <c r="H621" s="229"/>
      <c r="I621" s="228"/>
      <c r="J621" s="229"/>
      <c r="K621" s="218">
        <f t="shared" si="22"/>
        <v>0</v>
      </c>
      <c r="L621" s="207"/>
      <c r="N621" s="230">
        <f t="shared" si="23"/>
        <v>0</v>
      </c>
    </row>
    <row r="622" spans="1:14" s="221" customFormat="1" ht="16.5" customHeight="1" x14ac:dyDescent="0.2">
      <c r="A622" s="222"/>
      <c r="B622" s="223"/>
      <c r="C622" s="224"/>
      <c r="D622" s="230"/>
      <c r="E622" s="226"/>
      <c r="F622" s="227"/>
      <c r="G622" s="228"/>
      <c r="H622" s="229"/>
      <c r="I622" s="228"/>
      <c r="J622" s="229"/>
      <c r="K622" s="218">
        <f t="shared" si="22"/>
        <v>0</v>
      </c>
      <c r="L622" s="207"/>
      <c r="N622" s="230">
        <f t="shared" si="23"/>
        <v>0</v>
      </c>
    </row>
    <row r="623" spans="1:14" s="221" customFormat="1" ht="16.5" customHeight="1" x14ac:dyDescent="0.2">
      <c r="A623" s="222"/>
      <c r="B623" s="223"/>
      <c r="C623" s="224"/>
      <c r="D623" s="230"/>
      <c r="E623" s="226"/>
      <c r="F623" s="227"/>
      <c r="G623" s="228"/>
      <c r="H623" s="229"/>
      <c r="I623" s="228"/>
      <c r="J623" s="229"/>
      <c r="K623" s="218">
        <f t="shared" si="22"/>
        <v>0</v>
      </c>
      <c r="L623" s="207"/>
      <c r="N623" s="230">
        <f t="shared" si="23"/>
        <v>0</v>
      </c>
    </row>
    <row r="624" spans="1:14" s="221" customFormat="1" ht="16.5" customHeight="1" x14ac:dyDescent="0.2">
      <c r="A624" s="222"/>
      <c r="B624" s="223"/>
      <c r="C624" s="224"/>
      <c r="D624" s="230"/>
      <c r="E624" s="226"/>
      <c r="F624" s="227"/>
      <c r="G624" s="228"/>
      <c r="H624" s="229"/>
      <c r="I624" s="228"/>
      <c r="J624" s="229"/>
      <c r="K624" s="218">
        <f t="shared" si="22"/>
        <v>0</v>
      </c>
      <c r="L624" s="207"/>
      <c r="N624" s="230">
        <f t="shared" si="23"/>
        <v>0</v>
      </c>
    </row>
    <row r="625" spans="1:14" s="221" customFormat="1" ht="16.5" customHeight="1" x14ac:dyDescent="0.2">
      <c r="A625" s="222"/>
      <c r="B625" s="223"/>
      <c r="C625" s="224"/>
      <c r="D625" s="230"/>
      <c r="E625" s="226"/>
      <c r="F625" s="227"/>
      <c r="G625" s="228"/>
      <c r="H625" s="229"/>
      <c r="I625" s="228"/>
      <c r="J625" s="229"/>
      <c r="K625" s="218">
        <f t="shared" si="22"/>
        <v>0</v>
      </c>
      <c r="L625" s="207"/>
      <c r="N625" s="230">
        <f t="shared" si="23"/>
        <v>0</v>
      </c>
    </row>
    <row r="626" spans="1:14" s="221" customFormat="1" ht="16.5" customHeight="1" x14ac:dyDescent="0.2">
      <c r="A626" s="222"/>
      <c r="B626" s="223"/>
      <c r="C626" s="224"/>
      <c r="D626" s="230"/>
      <c r="E626" s="226"/>
      <c r="F626" s="227"/>
      <c r="G626" s="228"/>
      <c r="H626" s="229"/>
      <c r="I626" s="228"/>
      <c r="J626" s="229"/>
      <c r="K626" s="218">
        <f t="shared" si="22"/>
        <v>0</v>
      </c>
      <c r="L626" s="207"/>
      <c r="N626" s="230">
        <f t="shared" si="23"/>
        <v>0</v>
      </c>
    </row>
    <row r="627" spans="1:14" s="221" customFormat="1" ht="16.5" customHeight="1" x14ac:dyDescent="0.2">
      <c r="A627" s="222"/>
      <c r="B627" s="223"/>
      <c r="C627" s="224"/>
      <c r="D627" s="230"/>
      <c r="E627" s="226"/>
      <c r="F627" s="227"/>
      <c r="G627" s="228"/>
      <c r="H627" s="229"/>
      <c r="I627" s="228"/>
      <c r="J627" s="229"/>
      <c r="K627" s="218">
        <f t="shared" si="22"/>
        <v>0</v>
      </c>
      <c r="L627" s="207"/>
      <c r="N627" s="230">
        <f t="shared" si="23"/>
        <v>0</v>
      </c>
    </row>
    <row r="628" spans="1:14" s="221" customFormat="1" ht="16.5" customHeight="1" x14ac:dyDescent="0.2">
      <c r="A628" s="222"/>
      <c r="B628" s="223"/>
      <c r="C628" s="224"/>
      <c r="D628" s="230"/>
      <c r="E628" s="226"/>
      <c r="F628" s="227"/>
      <c r="G628" s="228"/>
      <c r="H628" s="229"/>
      <c r="I628" s="228"/>
      <c r="J628" s="229"/>
      <c r="K628" s="218">
        <f t="shared" si="22"/>
        <v>0</v>
      </c>
      <c r="L628" s="207"/>
      <c r="N628" s="230">
        <f t="shared" si="23"/>
        <v>0</v>
      </c>
    </row>
    <row r="629" spans="1:14" s="221" customFormat="1" ht="16.5" customHeight="1" x14ac:dyDescent="0.2">
      <c r="A629" s="222"/>
      <c r="B629" s="223"/>
      <c r="C629" s="224"/>
      <c r="D629" s="230"/>
      <c r="E629" s="226"/>
      <c r="F629" s="227"/>
      <c r="G629" s="228"/>
      <c r="H629" s="229"/>
      <c r="I629" s="228"/>
      <c r="J629" s="229"/>
      <c r="K629" s="218">
        <f t="shared" si="22"/>
        <v>0</v>
      </c>
      <c r="L629" s="207"/>
      <c r="N629" s="230">
        <f t="shared" si="23"/>
        <v>0</v>
      </c>
    </row>
    <row r="630" spans="1:14" s="221" customFormat="1" ht="16.5" customHeight="1" x14ac:dyDescent="0.2">
      <c r="A630" s="222"/>
      <c r="B630" s="223"/>
      <c r="C630" s="224"/>
      <c r="D630" s="230"/>
      <c r="E630" s="226"/>
      <c r="F630" s="227"/>
      <c r="G630" s="228"/>
      <c r="H630" s="229"/>
      <c r="I630" s="228"/>
      <c r="J630" s="229"/>
      <c r="K630" s="218">
        <f t="shared" si="22"/>
        <v>0</v>
      </c>
      <c r="L630" s="207"/>
      <c r="N630" s="230">
        <f t="shared" si="23"/>
        <v>0</v>
      </c>
    </row>
    <row r="631" spans="1:14" s="221" customFormat="1" ht="16.5" customHeight="1" x14ac:dyDescent="0.2">
      <c r="A631" s="222"/>
      <c r="B631" s="223"/>
      <c r="C631" s="224"/>
      <c r="D631" s="230"/>
      <c r="E631" s="226"/>
      <c r="F631" s="227"/>
      <c r="G631" s="228"/>
      <c r="H631" s="229"/>
      <c r="I631" s="228"/>
      <c r="J631" s="229"/>
      <c r="K631" s="218">
        <f t="shared" si="22"/>
        <v>0</v>
      </c>
      <c r="L631" s="207"/>
      <c r="N631" s="230">
        <f t="shared" si="23"/>
        <v>0</v>
      </c>
    </row>
    <row r="632" spans="1:14" s="221" customFormat="1" ht="16.5" customHeight="1" x14ac:dyDescent="0.2">
      <c r="A632" s="222"/>
      <c r="B632" s="223"/>
      <c r="C632" s="224"/>
      <c r="D632" s="230"/>
      <c r="E632" s="226"/>
      <c r="F632" s="227"/>
      <c r="G632" s="228"/>
      <c r="H632" s="229"/>
      <c r="I632" s="228"/>
      <c r="J632" s="229"/>
      <c r="K632" s="218">
        <f t="shared" si="22"/>
        <v>0</v>
      </c>
      <c r="L632" s="207"/>
      <c r="N632" s="230">
        <f t="shared" si="23"/>
        <v>0</v>
      </c>
    </row>
    <row r="633" spans="1:14" s="221" customFormat="1" ht="16.5" customHeight="1" x14ac:dyDescent="0.2">
      <c r="A633" s="222"/>
      <c r="B633" s="223"/>
      <c r="C633" s="224"/>
      <c r="D633" s="230"/>
      <c r="E633" s="226"/>
      <c r="F633" s="227"/>
      <c r="G633" s="228"/>
      <c r="H633" s="229"/>
      <c r="I633" s="228"/>
      <c r="J633" s="229"/>
      <c r="K633" s="218">
        <f t="shared" si="22"/>
        <v>0</v>
      </c>
      <c r="L633" s="207"/>
      <c r="N633" s="230">
        <f t="shared" si="23"/>
        <v>0</v>
      </c>
    </row>
    <row r="634" spans="1:14" s="221" customFormat="1" ht="16.5" customHeight="1" x14ac:dyDescent="0.2">
      <c r="A634" s="222"/>
      <c r="B634" s="223"/>
      <c r="C634" s="224"/>
      <c r="D634" s="230"/>
      <c r="E634" s="226"/>
      <c r="F634" s="227"/>
      <c r="G634" s="228"/>
      <c r="H634" s="229"/>
      <c r="I634" s="228"/>
      <c r="J634" s="229"/>
      <c r="K634" s="218">
        <f t="shared" si="22"/>
        <v>0</v>
      </c>
      <c r="L634" s="207"/>
      <c r="N634" s="230">
        <f t="shared" si="23"/>
        <v>0</v>
      </c>
    </row>
    <row r="635" spans="1:14" s="221" customFormat="1" ht="16.5" customHeight="1" x14ac:dyDescent="0.2">
      <c r="A635" s="222"/>
      <c r="B635" s="223"/>
      <c r="C635" s="224"/>
      <c r="D635" s="230"/>
      <c r="E635" s="226"/>
      <c r="F635" s="227"/>
      <c r="G635" s="228"/>
      <c r="H635" s="229"/>
      <c r="I635" s="228"/>
      <c r="J635" s="229"/>
      <c r="K635" s="218">
        <f t="shared" si="22"/>
        <v>0</v>
      </c>
      <c r="L635" s="207"/>
      <c r="N635" s="230">
        <f t="shared" si="23"/>
        <v>0</v>
      </c>
    </row>
    <row r="636" spans="1:14" s="221" customFormat="1" ht="16.5" customHeight="1" x14ac:dyDescent="0.2">
      <c r="A636" s="222"/>
      <c r="B636" s="223"/>
      <c r="C636" s="224"/>
      <c r="D636" s="230"/>
      <c r="E636" s="226"/>
      <c r="F636" s="227"/>
      <c r="G636" s="228"/>
      <c r="H636" s="229"/>
      <c r="I636" s="228"/>
      <c r="J636" s="229"/>
      <c r="K636" s="218">
        <f t="shared" si="22"/>
        <v>0</v>
      </c>
      <c r="L636" s="207"/>
      <c r="N636" s="230">
        <f t="shared" si="23"/>
        <v>0</v>
      </c>
    </row>
    <row r="637" spans="1:14" s="221" customFormat="1" ht="16.5" customHeight="1" x14ac:dyDescent="0.2">
      <c r="A637" s="222"/>
      <c r="B637" s="223"/>
      <c r="C637" s="224"/>
      <c r="D637" s="230"/>
      <c r="E637" s="226"/>
      <c r="F637" s="227"/>
      <c r="G637" s="228"/>
      <c r="H637" s="229"/>
      <c r="I637" s="228"/>
      <c r="J637" s="229"/>
      <c r="K637" s="218">
        <f t="shared" si="22"/>
        <v>0</v>
      </c>
      <c r="L637" s="207"/>
      <c r="N637" s="230">
        <f t="shared" si="23"/>
        <v>0</v>
      </c>
    </row>
    <row r="638" spans="1:14" s="221" customFormat="1" ht="16.5" customHeight="1" x14ac:dyDescent="0.2">
      <c r="A638" s="222"/>
      <c r="B638" s="223"/>
      <c r="C638" s="224"/>
      <c r="D638" s="230"/>
      <c r="E638" s="226"/>
      <c r="F638" s="227"/>
      <c r="G638" s="228"/>
      <c r="H638" s="229"/>
      <c r="I638" s="228"/>
      <c r="J638" s="229"/>
      <c r="K638" s="218">
        <f t="shared" si="22"/>
        <v>0</v>
      </c>
      <c r="L638" s="207"/>
      <c r="N638" s="230">
        <f t="shared" si="23"/>
        <v>0</v>
      </c>
    </row>
    <row r="639" spans="1:14" s="221" customFormat="1" ht="16.5" customHeight="1" x14ac:dyDescent="0.2">
      <c r="A639" s="222"/>
      <c r="B639" s="223"/>
      <c r="C639" s="224"/>
      <c r="D639" s="230"/>
      <c r="E639" s="226"/>
      <c r="F639" s="227"/>
      <c r="G639" s="228"/>
      <c r="H639" s="229"/>
      <c r="I639" s="228"/>
      <c r="J639" s="229"/>
      <c r="K639" s="218">
        <f t="shared" si="22"/>
        <v>0</v>
      </c>
      <c r="L639" s="207"/>
      <c r="N639" s="230">
        <f t="shared" si="23"/>
        <v>0</v>
      </c>
    </row>
    <row r="640" spans="1:14" s="221" customFormat="1" ht="16.5" customHeight="1" x14ac:dyDescent="0.2">
      <c r="A640" s="222"/>
      <c r="B640" s="223"/>
      <c r="C640" s="224"/>
      <c r="D640" s="230"/>
      <c r="E640" s="226"/>
      <c r="F640" s="227"/>
      <c r="G640" s="228"/>
      <c r="H640" s="229"/>
      <c r="I640" s="228"/>
      <c r="J640" s="229"/>
      <c r="K640" s="218">
        <f t="shared" si="22"/>
        <v>0</v>
      </c>
      <c r="L640" s="207"/>
      <c r="N640" s="230">
        <f t="shared" si="23"/>
        <v>0</v>
      </c>
    </row>
    <row r="641" spans="1:14" s="221" customFormat="1" ht="16.5" customHeight="1" x14ac:dyDescent="0.2">
      <c r="A641" s="222"/>
      <c r="B641" s="223"/>
      <c r="C641" s="224"/>
      <c r="D641" s="230"/>
      <c r="E641" s="226"/>
      <c r="F641" s="227"/>
      <c r="G641" s="228"/>
      <c r="H641" s="229"/>
      <c r="I641" s="228"/>
      <c r="J641" s="229"/>
      <c r="K641" s="218">
        <f t="shared" si="22"/>
        <v>0</v>
      </c>
      <c r="L641" s="207"/>
      <c r="N641" s="230">
        <f t="shared" si="23"/>
        <v>0</v>
      </c>
    </row>
    <row r="642" spans="1:14" s="221" customFormat="1" ht="16.5" customHeight="1" x14ac:dyDescent="0.2">
      <c r="A642" s="222"/>
      <c r="B642" s="223"/>
      <c r="C642" s="224"/>
      <c r="D642" s="230"/>
      <c r="E642" s="226"/>
      <c r="F642" s="227"/>
      <c r="G642" s="228"/>
      <c r="H642" s="229"/>
      <c r="I642" s="228"/>
      <c r="J642" s="229"/>
      <c r="K642" s="218">
        <f t="shared" si="22"/>
        <v>0</v>
      </c>
      <c r="L642" s="207"/>
      <c r="N642" s="230">
        <f t="shared" si="23"/>
        <v>0</v>
      </c>
    </row>
    <row r="643" spans="1:14" s="221" customFormat="1" ht="16.5" customHeight="1" x14ac:dyDescent="0.2">
      <c r="A643" s="222"/>
      <c r="B643" s="223"/>
      <c r="C643" s="224"/>
      <c r="D643" s="230"/>
      <c r="E643" s="226"/>
      <c r="F643" s="227"/>
      <c r="G643" s="228"/>
      <c r="H643" s="229"/>
      <c r="I643" s="228"/>
      <c r="J643" s="229"/>
      <c r="K643" s="218">
        <f t="shared" si="22"/>
        <v>0</v>
      </c>
      <c r="L643" s="207"/>
      <c r="N643" s="230">
        <f t="shared" si="23"/>
        <v>0</v>
      </c>
    </row>
    <row r="644" spans="1:14" s="221" customFormat="1" ht="16.5" customHeight="1" x14ac:dyDescent="0.2">
      <c r="A644" s="222"/>
      <c r="B644" s="223"/>
      <c r="C644" s="224"/>
      <c r="D644" s="230"/>
      <c r="E644" s="226"/>
      <c r="F644" s="227"/>
      <c r="G644" s="228"/>
      <c r="H644" s="229"/>
      <c r="I644" s="228"/>
      <c r="J644" s="229"/>
      <c r="K644" s="218">
        <f t="shared" si="22"/>
        <v>0</v>
      </c>
      <c r="L644" s="207"/>
      <c r="N644" s="230">
        <f t="shared" si="23"/>
        <v>0</v>
      </c>
    </row>
    <row r="645" spans="1:14" s="221" customFormat="1" ht="16.5" customHeight="1" x14ac:dyDescent="0.2">
      <c r="A645" s="222"/>
      <c r="B645" s="223"/>
      <c r="C645" s="224"/>
      <c r="D645" s="230"/>
      <c r="E645" s="226"/>
      <c r="F645" s="227"/>
      <c r="G645" s="228"/>
      <c r="H645" s="229"/>
      <c r="I645" s="228"/>
      <c r="J645" s="229"/>
      <c r="K645" s="218">
        <f t="shared" si="22"/>
        <v>0</v>
      </c>
      <c r="L645" s="207"/>
      <c r="N645" s="230">
        <f t="shared" si="23"/>
        <v>0</v>
      </c>
    </row>
    <row r="646" spans="1:14" s="221" customFormat="1" ht="16.5" customHeight="1" x14ac:dyDescent="0.2">
      <c r="A646" s="222"/>
      <c r="B646" s="223"/>
      <c r="C646" s="224"/>
      <c r="D646" s="230"/>
      <c r="E646" s="226"/>
      <c r="F646" s="227"/>
      <c r="G646" s="228"/>
      <c r="H646" s="229"/>
      <c r="I646" s="228"/>
      <c r="J646" s="229"/>
      <c r="K646" s="218">
        <f t="shared" si="22"/>
        <v>0</v>
      </c>
      <c r="L646" s="207"/>
      <c r="N646" s="230">
        <f t="shared" si="23"/>
        <v>0</v>
      </c>
    </row>
    <row r="647" spans="1:14" s="221" customFormat="1" ht="16.5" customHeight="1" x14ac:dyDescent="0.2">
      <c r="A647" s="222"/>
      <c r="B647" s="223"/>
      <c r="C647" s="224"/>
      <c r="D647" s="230"/>
      <c r="E647" s="226"/>
      <c r="F647" s="227"/>
      <c r="G647" s="228"/>
      <c r="H647" s="229"/>
      <c r="I647" s="228"/>
      <c r="J647" s="229"/>
      <c r="K647" s="218">
        <f t="shared" si="22"/>
        <v>0</v>
      </c>
      <c r="L647" s="207"/>
      <c r="N647" s="230">
        <f t="shared" si="23"/>
        <v>0</v>
      </c>
    </row>
    <row r="648" spans="1:14" s="221" customFormat="1" ht="16.5" customHeight="1" x14ac:dyDescent="0.2">
      <c r="A648" s="222"/>
      <c r="B648" s="223"/>
      <c r="C648" s="224"/>
      <c r="D648" s="230"/>
      <c r="E648" s="226"/>
      <c r="F648" s="227"/>
      <c r="G648" s="228"/>
      <c r="H648" s="229"/>
      <c r="I648" s="228"/>
      <c r="J648" s="229"/>
      <c r="K648" s="218">
        <f t="shared" si="22"/>
        <v>0</v>
      </c>
      <c r="L648" s="207"/>
      <c r="N648" s="230">
        <f t="shared" si="23"/>
        <v>0</v>
      </c>
    </row>
    <row r="649" spans="1:14" s="221" customFormat="1" ht="16.5" customHeight="1" x14ac:dyDescent="0.2">
      <c r="A649" s="222"/>
      <c r="B649" s="223"/>
      <c r="C649" s="224"/>
      <c r="D649" s="230"/>
      <c r="E649" s="226"/>
      <c r="F649" s="227"/>
      <c r="G649" s="228"/>
      <c r="H649" s="229"/>
      <c r="I649" s="228"/>
      <c r="J649" s="229"/>
      <c r="K649" s="218">
        <f t="shared" si="22"/>
        <v>0</v>
      </c>
      <c r="L649" s="207"/>
      <c r="N649" s="230">
        <f t="shared" si="23"/>
        <v>0</v>
      </c>
    </row>
    <row r="650" spans="1:14" s="221" customFormat="1" ht="16.5" customHeight="1" x14ac:dyDescent="0.2">
      <c r="A650" s="222"/>
      <c r="B650" s="223"/>
      <c r="C650" s="224"/>
      <c r="D650" s="230"/>
      <c r="E650" s="226"/>
      <c r="F650" s="227"/>
      <c r="G650" s="228"/>
      <c r="H650" s="229"/>
      <c r="I650" s="228"/>
      <c r="J650" s="229"/>
      <c r="K650" s="218">
        <f t="shared" si="22"/>
        <v>0</v>
      </c>
      <c r="L650" s="207"/>
      <c r="N650" s="230">
        <f t="shared" si="23"/>
        <v>0</v>
      </c>
    </row>
    <row r="651" spans="1:14" s="221" customFormat="1" ht="16.5" customHeight="1" x14ac:dyDescent="0.2">
      <c r="A651" s="222"/>
      <c r="B651" s="223"/>
      <c r="C651" s="224"/>
      <c r="D651" s="230"/>
      <c r="E651" s="226"/>
      <c r="F651" s="227"/>
      <c r="G651" s="228"/>
      <c r="H651" s="229"/>
      <c r="I651" s="228"/>
      <c r="J651" s="229"/>
      <c r="K651" s="218">
        <f t="shared" si="22"/>
        <v>0</v>
      </c>
      <c r="L651" s="207"/>
      <c r="N651" s="230">
        <f t="shared" si="23"/>
        <v>0</v>
      </c>
    </row>
    <row r="652" spans="1:14" s="221" customFormat="1" ht="16.5" customHeight="1" x14ac:dyDescent="0.2">
      <c r="A652" s="222"/>
      <c r="B652" s="223"/>
      <c r="C652" s="224"/>
      <c r="D652" s="230"/>
      <c r="E652" s="226"/>
      <c r="F652" s="227"/>
      <c r="G652" s="228"/>
      <c r="H652" s="229"/>
      <c r="I652" s="228"/>
      <c r="J652" s="229"/>
      <c r="K652" s="218">
        <f t="shared" si="22"/>
        <v>0</v>
      </c>
      <c r="L652" s="207"/>
      <c r="N652" s="230">
        <f t="shared" si="23"/>
        <v>0</v>
      </c>
    </row>
    <row r="653" spans="1:14" s="221" customFormat="1" ht="16.5" customHeight="1" x14ac:dyDescent="0.2">
      <c r="A653" s="222"/>
      <c r="B653" s="223"/>
      <c r="C653" s="224"/>
      <c r="D653" s="230"/>
      <c r="E653" s="226"/>
      <c r="F653" s="227"/>
      <c r="G653" s="228"/>
      <c r="H653" s="229"/>
      <c r="I653" s="228"/>
      <c r="J653" s="229"/>
      <c r="K653" s="218">
        <f t="shared" ref="K653:K716" si="24">$G653*$K$6</f>
        <v>0</v>
      </c>
      <c r="L653" s="207"/>
      <c r="N653" s="230">
        <f t="shared" si="23"/>
        <v>0</v>
      </c>
    </row>
    <row r="654" spans="1:14" s="221" customFormat="1" ht="16.5" customHeight="1" x14ac:dyDescent="0.2">
      <c r="A654" s="222"/>
      <c r="B654" s="223"/>
      <c r="C654" s="224"/>
      <c r="D654" s="230"/>
      <c r="E654" s="226"/>
      <c r="F654" s="227"/>
      <c r="G654" s="228"/>
      <c r="H654" s="229"/>
      <c r="I654" s="228"/>
      <c r="J654" s="229"/>
      <c r="K654" s="218">
        <f t="shared" si="24"/>
        <v>0</v>
      </c>
      <c r="L654" s="207"/>
      <c r="N654" s="230">
        <f t="shared" ref="N654:N717" si="25">IF(D654="SŽDC",0,IF(D654="Ostatní",0,IF(D654="",0,1)))</f>
        <v>0</v>
      </c>
    </row>
    <row r="655" spans="1:14" s="221" customFormat="1" ht="16.5" customHeight="1" x14ac:dyDescent="0.2">
      <c r="A655" s="222"/>
      <c r="B655" s="223"/>
      <c r="C655" s="224"/>
      <c r="D655" s="230"/>
      <c r="E655" s="226"/>
      <c r="F655" s="227"/>
      <c r="G655" s="228"/>
      <c r="H655" s="229"/>
      <c r="I655" s="228"/>
      <c r="J655" s="229"/>
      <c r="K655" s="218">
        <f t="shared" si="24"/>
        <v>0</v>
      </c>
      <c r="L655" s="207"/>
      <c r="N655" s="230">
        <f t="shared" si="25"/>
        <v>0</v>
      </c>
    </row>
    <row r="656" spans="1:14" s="221" customFormat="1" ht="16.5" customHeight="1" x14ac:dyDescent="0.2">
      <c r="A656" s="222"/>
      <c r="B656" s="223"/>
      <c r="C656" s="224"/>
      <c r="D656" s="230"/>
      <c r="E656" s="226"/>
      <c r="F656" s="227"/>
      <c r="G656" s="228"/>
      <c r="H656" s="229"/>
      <c r="I656" s="228"/>
      <c r="J656" s="229"/>
      <c r="K656" s="218">
        <f t="shared" si="24"/>
        <v>0</v>
      </c>
      <c r="L656" s="207"/>
      <c r="N656" s="230">
        <f t="shared" si="25"/>
        <v>0</v>
      </c>
    </row>
    <row r="657" spans="1:14" s="221" customFormat="1" ht="16.5" customHeight="1" x14ac:dyDescent="0.2">
      <c r="A657" s="222"/>
      <c r="B657" s="223"/>
      <c r="C657" s="224"/>
      <c r="D657" s="230"/>
      <c r="E657" s="226"/>
      <c r="F657" s="227"/>
      <c r="G657" s="228"/>
      <c r="H657" s="229"/>
      <c r="I657" s="228"/>
      <c r="J657" s="229"/>
      <c r="K657" s="218">
        <f t="shared" si="24"/>
        <v>0</v>
      </c>
      <c r="L657" s="207"/>
      <c r="N657" s="230">
        <f t="shared" si="25"/>
        <v>0</v>
      </c>
    </row>
    <row r="658" spans="1:14" s="221" customFormat="1" ht="16.5" customHeight="1" x14ac:dyDescent="0.2">
      <c r="A658" s="222"/>
      <c r="B658" s="223"/>
      <c r="C658" s="224"/>
      <c r="D658" s="230"/>
      <c r="E658" s="226"/>
      <c r="F658" s="227"/>
      <c r="G658" s="228"/>
      <c r="H658" s="229"/>
      <c r="I658" s="228"/>
      <c r="J658" s="229"/>
      <c r="K658" s="218">
        <f t="shared" si="24"/>
        <v>0</v>
      </c>
      <c r="L658" s="207"/>
      <c r="N658" s="230">
        <f t="shared" si="25"/>
        <v>0</v>
      </c>
    </row>
    <row r="659" spans="1:14" s="221" customFormat="1" ht="16.5" customHeight="1" x14ac:dyDescent="0.2">
      <c r="A659" s="222"/>
      <c r="B659" s="223"/>
      <c r="C659" s="224"/>
      <c r="D659" s="230"/>
      <c r="E659" s="226"/>
      <c r="F659" s="227"/>
      <c r="G659" s="228"/>
      <c r="H659" s="229"/>
      <c r="I659" s="228"/>
      <c r="J659" s="229"/>
      <c r="K659" s="218">
        <f t="shared" si="24"/>
        <v>0</v>
      </c>
      <c r="L659" s="207"/>
      <c r="N659" s="230">
        <f t="shared" si="25"/>
        <v>0</v>
      </c>
    </row>
    <row r="660" spans="1:14" s="221" customFormat="1" ht="16.5" customHeight="1" x14ac:dyDescent="0.2">
      <c r="A660" s="222"/>
      <c r="B660" s="223"/>
      <c r="C660" s="224"/>
      <c r="D660" s="230"/>
      <c r="E660" s="226"/>
      <c r="F660" s="227"/>
      <c r="G660" s="228"/>
      <c r="H660" s="229"/>
      <c r="I660" s="228"/>
      <c r="J660" s="229"/>
      <c r="K660" s="218">
        <f t="shared" si="24"/>
        <v>0</v>
      </c>
      <c r="L660" s="207"/>
      <c r="N660" s="230">
        <f t="shared" si="25"/>
        <v>0</v>
      </c>
    </row>
    <row r="661" spans="1:14" s="221" customFormat="1" ht="16.5" customHeight="1" x14ac:dyDescent="0.2">
      <c r="A661" s="222"/>
      <c r="B661" s="223"/>
      <c r="C661" s="224"/>
      <c r="D661" s="230"/>
      <c r="E661" s="226"/>
      <c r="F661" s="227"/>
      <c r="G661" s="228"/>
      <c r="H661" s="229"/>
      <c r="I661" s="228"/>
      <c r="J661" s="229"/>
      <c r="K661" s="218">
        <f t="shared" si="24"/>
        <v>0</v>
      </c>
      <c r="L661" s="207"/>
      <c r="N661" s="230">
        <f t="shared" si="25"/>
        <v>0</v>
      </c>
    </row>
    <row r="662" spans="1:14" s="221" customFormat="1" ht="16.5" customHeight="1" x14ac:dyDescent="0.2">
      <c r="A662" s="222"/>
      <c r="B662" s="223"/>
      <c r="C662" s="224"/>
      <c r="D662" s="230"/>
      <c r="E662" s="226"/>
      <c r="F662" s="227"/>
      <c r="G662" s="228"/>
      <c r="H662" s="229"/>
      <c r="I662" s="228"/>
      <c r="J662" s="229"/>
      <c r="K662" s="218">
        <f t="shared" si="24"/>
        <v>0</v>
      </c>
      <c r="L662" s="207"/>
      <c r="N662" s="230">
        <f t="shared" si="25"/>
        <v>0</v>
      </c>
    </row>
    <row r="663" spans="1:14" s="221" customFormat="1" ht="16.5" customHeight="1" x14ac:dyDescent="0.2">
      <c r="A663" s="222"/>
      <c r="B663" s="223"/>
      <c r="C663" s="224"/>
      <c r="D663" s="230"/>
      <c r="E663" s="226"/>
      <c r="F663" s="227"/>
      <c r="G663" s="228"/>
      <c r="H663" s="229"/>
      <c r="I663" s="228"/>
      <c r="J663" s="229"/>
      <c r="K663" s="218">
        <f t="shared" si="24"/>
        <v>0</v>
      </c>
      <c r="L663" s="207"/>
      <c r="N663" s="230">
        <f t="shared" si="25"/>
        <v>0</v>
      </c>
    </row>
    <row r="664" spans="1:14" s="221" customFormat="1" ht="16.5" customHeight="1" x14ac:dyDescent="0.2">
      <c r="A664" s="222"/>
      <c r="B664" s="223"/>
      <c r="C664" s="224"/>
      <c r="D664" s="230"/>
      <c r="E664" s="226"/>
      <c r="F664" s="227"/>
      <c r="G664" s="228"/>
      <c r="H664" s="229"/>
      <c r="I664" s="228"/>
      <c r="J664" s="229"/>
      <c r="K664" s="218">
        <f t="shared" si="24"/>
        <v>0</v>
      </c>
      <c r="L664" s="207"/>
      <c r="N664" s="230">
        <f t="shared" si="25"/>
        <v>0</v>
      </c>
    </row>
    <row r="665" spans="1:14" s="221" customFormat="1" ht="16.5" customHeight="1" x14ac:dyDescent="0.2">
      <c r="A665" s="222"/>
      <c r="B665" s="223"/>
      <c r="C665" s="224"/>
      <c r="D665" s="230"/>
      <c r="E665" s="226"/>
      <c r="F665" s="227"/>
      <c r="G665" s="228"/>
      <c r="H665" s="229"/>
      <c r="I665" s="228"/>
      <c r="J665" s="229"/>
      <c r="K665" s="218">
        <f t="shared" si="24"/>
        <v>0</v>
      </c>
      <c r="L665" s="207"/>
      <c r="N665" s="230">
        <f t="shared" si="25"/>
        <v>0</v>
      </c>
    </row>
    <row r="666" spans="1:14" s="221" customFormat="1" ht="16.5" customHeight="1" x14ac:dyDescent="0.2">
      <c r="A666" s="222"/>
      <c r="B666" s="223"/>
      <c r="C666" s="224"/>
      <c r="D666" s="230"/>
      <c r="E666" s="226"/>
      <c r="F666" s="227"/>
      <c r="G666" s="228"/>
      <c r="H666" s="229"/>
      <c r="I666" s="228"/>
      <c r="J666" s="229"/>
      <c r="K666" s="218">
        <f t="shared" si="24"/>
        <v>0</v>
      </c>
      <c r="L666" s="207"/>
      <c r="N666" s="230">
        <f t="shared" si="25"/>
        <v>0</v>
      </c>
    </row>
    <row r="667" spans="1:14" s="221" customFormat="1" ht="16.5" customHeight="1" x14ac:dyDescent="0.2">
      <c r="A667" s="222"/>
      <c r="B667" s="223"/>
      <c r="C667" s="224"/>
      <c r="D667" s="230"/>
      <c r="E667" s="226"/>
      <c r="F667" s="227"/>
      <c r="G667" s="228"/>
      <c r="H667" s="229"/>
      <c r="I667" s="228"/>
      <c r="J667" s="229"/>
      <c r="K667" s="218">
        <f t="shared" si="24"/>
        <v>0</v>
      </c>
      <c r="L667" s="207"/>
      <c r="N667" s="230">
        <f t="shared" si="25"/>
        <v>0</v>
      </c>
    </row>
    <row r="668" spans="1:14" s="221" customFormat="1" ht="16.5" customHeight="1" x14ac:dyDescent="0.2">
      <c r="A668" s="222"/>
      <c r="B668" s="223"/>
      <c r="C668" s="224"/>
      <c r="D668" s="230"/>
      <c r="E668" s="226"/>
      <c r="F668" s="227"/>
      <c r="G668" s="228"/>
      <c r="H668" s="229"/>
      <c r="I668" s="228"/>
      <c r="J668" s="229"/>
      <c r="K668" s="218">
        <f t="shared" si="24"/>
        <v>0</v>
      </c>
      <c r="L668" s="207"/>
      <c r="N668" s="230">
        <f t="shared" si="25"/>
        <v>0</v>
      </c>
    </row>
    <row r="669" spans="1:14" s="221" customFormat="1" ht="16.5" customHeight="1" x14ac:dyDescent="0.2">
      <c r="A669" s="222"/>
      <c r="B669" s="223"/>
      <c r="C669" s="224"/>
      <c r="D669" s="230"/>
      <c r="E669" s="226"/>
      <c r="F669" s="227"/>
      <c r="G669" s="228"/>
      <c r="H669" s="229"/>
      <c r="I669" s="228"/>
      <c r="J669" s="229"/>
      <c r="K669" s="218">
        <f t="shared" si="24"/>
        <v>0</v>
      </c>
      <c r="L669" s="207"/>
      <c r="N669" s="230">
        <f t="shared" si="25"/>
        <v>0</v>
      </c>
    </row>
    <row r="670" spans="1:14" s="221" customFormat="1" ht="16.5" customHeight="1" x14ac:dyDescent="0.2">
      <c r="A670" s="222"/>
      <c r="B670" s="223"/>
      <c r="C670" s="224"/>
      <c r="D670" s="230"/>
      <c r="E670" s="226"/>
      <c r="F670" s="227"/>
      <c r="G670" s="228"/>
      <c r="H670" s="229"/>
      <c r="I670" s="228"/>
      <c r="J670" s="229"/>
      <c r="K670" s="218">
        <f t="shared" si="24"/>
        <v>0</v>
      </c>
      <c r="L670" s="207"/>
      <c r="N670" s="230">
        <f t="shared" si="25"/>
        <v>0</v>
      </c>
    </row>
    <row r="671" spans="1:14" s="221" customFormat="1" ht="16.5" customHeight="1" x14ac:dyDescent="0.2">
      <c r="A671" s="222"/>
      <c r="B671" s="223"/>
      <c r="C671" s="224"/>
      <c r="D671" s="230"/>
      <c r="E671" s="226"/>
      <c r="F671" s="227"/>
      <c r="G671" s="228"/>
      <c r="H671" s="229"/>
      <c r="I671" s="228"/>
      <c r="J671" s="229"/>
      <c r="K671" s="218">
        <f t="shared" si="24"/>
        <v>0</v>
      </c>
      <c r="L671" s="207"/>
      <c r="N671" s="230">
        <f t="shared" si="25"/>
        <v>0</v>
      </c>
    </row>
    <row r="672" spans="1:14" s="221" customFormat="1" ht="16.5" customHeight="1" x14ac:dyDescent="0.2">
      <c r="A672" s="222"/>
      <c r="B672" s="223"/>
      <c r="C672" s="224"/>
      <c r="D672" s="230"/>
      <c r="E672" s="226"/>
      <c r="F672" s="227"/>
      <c r="G672" s="228"/>
      <c r="H672" s="229"/>
      <c r="I672" s="228"/>
      <c r="J672" s="229"/>
      <c r="K672" s="218">
        <f t="shared" si="24"/>
        <v>0</v>
      </c>
      <c r="L672" s="207"/>
      <c r="N672" s="230">
        <f t="shared" si="25"/>
        <v>0</v>
      </c>
    </row>
    <row r="673" spans="1:14" s="221" customFormat="1" ht="16.5" customHeight="1" x14ac:dyDescent="0.2">
      <c r="A673" s="222"/>
      <c r="B673" s="223"/>
      <c r="C673" s="224"/>
      <c r="D673" s="230"/>
      <c r="E673" s="226"/>
      <c r="F673" s="227"/>
      <c r="G673" s="228"/>
      <c r="H673" s="229"/>
      <c r="I673" s="228"/>
      <c r="J673" s="229"/>
      <c r="K673" s="218">
        <f t="shared" si="24"/>
        <v>0</v>
      </c>
      <c r="L673" s="207"/>
      <c r="N673" s="230">
        <f t="shared" si="25"/>
        <v>0</v>
      </c>
    </row>
    <row r="674" spans="1:14" s="221" customFormat="1" ht="16.5" customHeight="1" x14ac:dyDescent="0.2">
      <c r="A674" s="222"/>
      <c r="B674" s="223"/>
      <c r="C674" s="224"/>
      <c r="D674" s="230"/>
      <c r="E674" s="226"/>
      <c r="F674" s="227"/>
      <c r="G674" s="228"/>
      <c r="H674" s="229"/>
      <c r="I674" s="228"/>
      <c r="J674" s="229"/>
      <c r="K674" s="218">
        <f t="shared" si="24"/>
        <v>0</v>
      </c>
      <c r="L674" s="207"/>
      <c r="N674" s="230">
        <f t="shared" si="25"/>
        <v>0</v>
      </c>
    </row>
    <row r="675" spans="1:14" s="221" customFormat="1" ht="16.5" customHeight="1" x14ac:dyDescent="0.2">
      <c r="A675" s="222"/>
      <c r="B675" s="223"/>
      <c r="C675" s="224"/>
      <c r="D675" s="230"/>
      <c r="E675" s="226"/>
      <c r="F675" s="227"/>
      <c r="G675" s="228"/>
      <c r="H675" s="229"/>
      <c r="I675" s="228"/>
      <c r="J675" s="229"/>
      <c r="K675" s="218">
        <f t="shared" si="24"/>
        <v>0</v>
      </c>
      <c r="L675" s="207"/>
      <c r="N675" s="230">
        <f t="shared" si="25"/>
        <v>0</v>
      </c>
    </row>
    <row r="676" spans="1:14" s="221" customFormat="1" ht="16.5" customHeight="1" x14ac:dyDescent="0.2">
      <c r="A676" s="222"/>
      <c r="B676" s="223"/>
      <c r="C676" s="224"/>
      <c r="D676" s="230"/>
      <c r="E676" s="226"/>
      <c r="F676" s="227"/>
      <c r="G676" s="228"/>
      <c r="H676" s="229"/>
      <c r="I676" s="228"/>
      <c r="J676" s="229"/>
      <c r="K676" s="218">
        <f t="shared" si="24"/>
        <v>0</v>
      </c>
      <c r="L676" s="207"/>
      <c r="N676" s="230">
        <f t="shared" si="25"/>
        <v>0</v>
      </c>
    </row>
    <row r="677" spans="1:14" s="221" customFormat="1" ht="16.5" customHeight="1" x14ac:dyDescent="0.2">
      <c r="A677" s="222"/>
      <c r="B677" s="223"/>
      <c r="C677" s="224"/>
      <c r="D677" s="230"/>
      <c r="E677" s="226"/>
      <c r="F677" s="227"/>
      <c r="G677" s="228"/>
      <c r="H677" s="229"/>
      <c r="I677" s="228"/>
      <c r="J677" s="229"/>
      <c r="K677" s="218">
        <f t="shared" si="24"/>
        <v>0</v>
      </c>
      <c r="L677" s="207"/>
      <c r="N677" s="230">
        <f t="shared" si="25"/>
        <v>0</v>
      </c>
    </row>
    <row r="678" spans="1:14" s="221" customFormat="1" ht="16.5" customHeight="1" x14ac:dyDescent="0.2">
      <c r="A678" s="222"/>
      <c r="B678" s="223"/>
      <c r="C678" s="224"/>
      <c r="D678" s="230"/>
      <c r="E678" s="226"/>
      <c r="F678" s="227"/>
      <c r="G678" s="228"/>
      <c r="H678" s="229"/>
      <c r="I678" s="228"/>
      <c r="J678" s="229"/>
      <c r="K678" s="218">
        <f t="shared" si="24"/>
        <v>0</v>
      </c>
      <c r="L678" s="207"/>
      <c r="N678" s="230">
        <f t="shared" si="25"/>
        <v>0</v>
      </c>
    </row>
    <row r="679" spans="1:14" s="221" customFormat="1" ht="16.5" customHeight="1" x14ac:dyDescent="0.2">
      <c r="A679" s="222"/>
      <c r="B679" s="223"/>
      <c r="C679" s="224"/>
      <c r="D679" s="230"/>
      <c r="E679" s="226"/>
      <c r="F679" s="227"/>
      <c r="G679" s="228"/>
      <c r="H679" s="229"/>
      <c r="I679" s="228"/>
      <c r="J679" s="229"/>
      <c r="K679" s="218">
        <f t="shared" si="24"/>
        <v>0</v>
      </c>
      <c r="L679" s="207"/>
      <c r="N679" s="230">
        <f t="shared" si="25"/>
        <v>0</v>
      </c>
    </row>
    <row r="680" spans="1:14" s="221" customFormat="1" ht="16.5" customHeight="1" x14ac:dyDescent="0.2">
      <c r="A680" s="222"/>
      <c r="B680" s="223"/>
      <c r="C680" s="224"/>
      <c r="D680" s="230"/>
      <c r="E680" s="226"/>
      <c r="F680" s="227"/>
      <c r="G680" s="228"/>
      <c r="H680" s="229"/>
      <c r="I680" s="228"/>
      <c r="J680" s="229"/>
      <c r="K680" s="218">
        <f t="shared" si="24"/>
        <v>0</v>
      </c>
      <c r="L680" s="207"/>
      <c r="N680" s="230">
        <f t="shared" si="25"/>
        <v>0</v>
      </c>
    </row>
    <row r="681" spans="1:14" s="221" customFormat="1" ht="16.5" customHeight="1" x14ac:dyDescent="0.2">
      <c r="A681" s="222"/>
      <c r="B681" s="223"/>
      <c r="C681" s="224"/>
      <c r="D681" s="230"/>
      <c r="E681" s="226"/>
      <c r="F681" s="227"/>
      <c r="G681" s="228"/>
      <c r="H681" s="229"/>
      <c r="I681" s="228"/>
      <c r="J681" s="229"/>
      <c r="K681" s="218">
        <f t="shared" si="24"/>
        <v>0</v>
      </c>
      <c r="L681" s="207"/>
      <c r="N681" s="230">
        <f t="shared" si="25"/>
        <v>0</v>
      </c>
    </row>
    <row r="682" spans="1:14" s="221" customFormat="1" ht="16.5" customHeight="1" x14ac:dyDescent="0.2">
      <c r="A682" s="222"/>
      <c r="B682" s="223"/>
      <c r="C682" s="224"/>
      <c r="D682" s="230"/>
      <c r="E682" s="226"/>
      <c r="F682" s="227"/>
      <c r="G682" s="228"/>
      <c r="H682" s="229"/>
      <c r="I682" s="228"/>
      <c r="J682" s="229"/>
      <c r="K682" s="218">
        <f t="shared" si="24"/>
        <v>0</v>
      </c>
      <c r="L682" s="207"/>
      <c r="N682" s="230">
        <f t="shared" si="25"/>
        <v>0</v>
      </c>
    </row>
    <row r="683" spans="1:14" s="221" customFormat="1" ht="16.5" customHeight="1" x14ac:dyDescent="0.2">
      <c r="A683" s="222"/>
      <c r="B683" s="223"/>
      <c r="C683" s="224"/>
      <c r="D683" s="230"/>
      <c r="E683" s="226"/>
      <c r="F683" s="227"/>
      <c r="G683" s="228"/>
      <c r="H683" s="229"/>
      <c r="I683" s="228"/>
      <c r="J683" s="229"/>
      <c r="K683" s="218">
        <f t="shared" si="24"/>
        <v>0</v>
      </c>
      <c r="L683" s="207"/>
      <c r="N683" s="230">
        <f t="shared" si="25"/>
        <v>0</v>
      </c>
    </row>
    <row r="684" spans="1:14" s="221" customFormat="1" ht="16.5" customHeight="1" x14ac:dyDescent="0.2">
      <c r="A684" s="222"/>
      <c r="B684" s="223"/>
      <c r="C684" s="224"/>
      <c r="D684" s="230"/>
      <c r="E684" s="226"/>
      <c r="F684" s="227"/>
      <c r="G684" s="228"/>
      <c r="H684" s="229"/>
      <c r="I684" s="228"/>
      <c r="J684" s="229"/>
      <c r="K684" s="218">
        <f t="shared" si="24"/>
        <v>0</v>
      </c>
      <c r="L684" s="207"/>
      <c r="N684" s="230">
        <f t="shared" si="25"/>
        <v>0</v>
      </c>
    </row>
    <row r="685" spans="1:14" s="221" customFormat="1" ht="16.5" customHeight="1" x14ac:dyDescent="0.2">
      <c r="A685" s="222"/>
      <c r="B685" s="223"/>
      <c r="C685" s="224"/>
      <c r="D685" s="230"/>
      <c r="E685" s="226"/>
      <c r="F685" s="227"/>
      <c r="G685" s="228"/>
      <c r="H685" s="229"/>
      <c r="I685" s="228"/>
      <c r="J685" s="229"/>
      <c r="K685" s="218">
        <f t="shared" si="24"/>
        <v>0</v>
      </c>
      <c r="L685" s="207"/>
      <c r="N685" s="230">
        <f t="shared" si="25"/>
        <v>0</v>
      </c>
    </row>
    <row r="686" spans="1:14" s="221" customFormat="1" ht="16.5" customHeight="1" x14ac:dyDescent="0.2">
      <c r="A686" s="222"/>
      <c r="B686" s="223"/>
      <c r="C686" s="224"/>
      <c r="D686" s="230"/>
      <c r="E686" s="226"/>
      <c r="F686" s="227"/>
      <c r="G686" s="228"/>
      <c r="H686" s="229"/>
      <c r="I686" s="228"/>
      <c r="J686" s="229"/>
      <c r="K686" s="218">
        <f t="shared" si="24"/>
        <v>0</v>
      </c>
      <c r="L686" s="207"/>
      <c r="N686" s="230">
        <f t="shared" si="25"/>
        <v>0</v>
      </c>
    </row>
    <row r="687" spans="1:14" s="221" customFormat="1" ht="16.5" customHeight="1" x14ac:dyDescent="0.2">
      <c r="A687" s="222"/>
      <c r="B687" s="223"/>
      <c r="C687" s="224"/>
      <c r="D687" s="230"/>
      <c r="E687" s="226"/>
      <c r="F687" s="227"/>
      <c r="G687" s="228"/>
      <c r="H687" s="229"/>
      <c r="I687" s="228"/>
      <c r="J687" s="229"/>
      <c r="K687" s="218">
        <f t="shared" si="24"/>
        <v>0</v>
      </c>
      <c r="L687" s="207"/>
      <c r="N687" s="230">
        <f t="shared" si="25"/>
        <v>0</v>
      </c>
    </row>
    <row r="688" spans="1:14" s="221" customFormat="1" ht="16.5" customHeight="1" x14ac:dyDescent="0.2">
      <c r="A688" s="222"/>
      <c r="B688" s="223"/>
      <c r="C688" s="224"/>
      <c r="D688" s="230"/>
      <c r="E688" s="226"/>
      <c r="F688" s="227"/>
      <c r="G688" s="228"/>
      <c r="H688" s="229"/>
      <c r="I688" s="228"/>
      <c r="J688" s="229"/>
      <c r="K688" s="218">
        <f t="shared" si="24"/>
        <v>0</v>
      </c>
      <c r="L688" s="207"/>
      <c r="N688" s="230">
        <f t="shared" si="25"/>
        <v>0</v>
      </c>
    </row>
    <row r="689" spans="1:14" s="221" customFormat="1" ht="16.5" customHeight="1" x14ac:dyDescent="0.2">
      <c r="A689" s="222"/>
      <c r="B689" s="223"/>
      <c r="C689" s="224"/>
      <c r="D689" s="230"/>
      <c r="E689" s="226"/>
      <c r="F689" s="227"/>
      <c r="G689" s="228"/>
      <c r="H689" s="229"/>
      <c r="I689" s="228"/>
      <c r="J689" s="229"/>
      <c r="K689" s="218">
        <f t="shared" si="24"/>
        <v>0</v>
      </c>
      <c r="L689" s="207"/>
      <c r="N689" s="230">
        <f t="shared" si="25"/>
        <v>0</v>
      </c>
    </row>
    <row r="690" spans="1:14" s="221" customFormat="1" ht="16.5" customHeight="1" x14ac:dyDescent="0.2">
      <c r="A690" s="222"/>
      <c r="B690" s="223"/>
      <c r="C690" s="224"/>
      <c r="D690" s="230"/>
      <c r="E690" s="226"/>
      <c r="F690" s="227"/>
      <c r="G690" s="228"/>
      <c r="H690" s="229"/>
      <c r="I690" s="228"/>
      <c r="J690" s="229"/>
      <c r="K690" s="218">
        <f t="shared" si="24"/>
        <v>0</v>
      </c>
      <c r="L690" s="207"/>
      <c r="N690" s="230">
        <f t="shared" si="25"/>
        <v>0</v>
      </c>
    </row>
    <row r="691" spans="1:14" s="221" customFormat="1" ht="16.5" customHeight="1" x14ac:dyDescent="0.2">
      <c r="A691" s="222"/>
      <c r="B691" s="223"/>
      <c r="C691" s="224"/>
      <c r="D691" s="230"/>
      <c r="E691" s="226"/>
      <c r="F691" s="227"/>
      <c r="G691" s="228"/>
      <c r="H691" s="229"/>
      <c r="I691" s="228"/>
      <c r="J691" s="229"/>
      <c r="K691" s="218">
        <f t="shared" si="24"/>
        <v>0</v>
      </c>
      <c r="L691" s="207"/>
      <c r="N691" s="230">
        <f t="shared" si="25"/>
        <v>0</v>
      </c>
    </row>
    <row r="692" spans="1:14" s="221" customFormat="1" ht="16.5" customHeight="1" x14ac:dyDescent="0.2">
      <c r="A692" s="222"/>
      <c r="B692" s="223"/>
      <c r="C692" s="224"/>
      <c r="D692" s="230"/>
      <c r="E692" s="226"/>
      <c r="F692" s="227"/>
      <c r="G692" s="228"/>
      <c r="H692" s="229"/>
      <c r="I692" s="228"/>
      <c r="J692" s="229"/>
      <c r="K692" s="218">
        <f t="shared" si="24"/>
        <v>0</v>
      </c>
      <c r="L692" s="207"/>
      <c r="N692" s="230">
        <f t="shared" si="25"/>
        <v>0</v>
      </c>
    </row>
    <row r="693" spans="1:14" s="221" customFormat="1" ht="16.5" customHeight="1" x14ac:dyDescent="0.2">
      <c r="A693" s="222"/>
      <c r="B693" s="223"/>
      <c r="C693" s="224"/>
      <c r="D693" s="230"/>
      <c r="E693" s="226"/>
      <c r="F693" s="227"/>
      <c r="G693" s="228"/>
      <c r="H693" s="229"/>
      <c r="I693" s="228"/>
      <c r="J693" s="229"/>
      <c r="K693" s="218">
        <f t="shared" si="24"/>
        <v>0</v>
      </c>
      <c r="L693" s="207"/>
      <c r="N693" s="230">
        <f t="shared" si="25"/>
        <v>0</v>
      </c>
    </row>
    <row r="694" spans="1:14" s="221" customFormat="1" ht="16.5" customHeight="1" x14ac:dyDescent="0.2">
      <c r="A694" s="222"/>
      <c r="B694" s="223"/>
      <c r="C694" s="224"/>
      <c r="D694" s="230"/>
      <c r="E694" s="226"/>
      <c r="F694" s="227"/>
      <c r="G694" s="228"/>
      <c r="H694" s="229"/>
      <c r="I694" s="228"/>
      <c r="J694" s="229"/>
      <c r="K694" s="218">
        <f t="shared" si="24"/>
        <v>0</v>
      </c>
      <c r="L694" s="207"/>
      <c r="N694" s="230">
        <f t="shared" si="25"/>
        <v>0</v>
      </c>
    </row>
    <row r="695" spans="1:14" s="221" customFormat="1" ht="16.5" customHeight="1" x14ac:dyDescent="0.2">
      <c r="A695" s="222"/>
      <c r="B695" s="223"/>
      <c r="C695" s="224"/>
      <c r="D695" s="230"/>
      <c r="E695" s="226"/>
      <c r="F695" s="227"/>
      <c r="G695" s="228"/>
      <c r="H695" s="229"/>
      <c r="I695" s="228"/>
      <c r="J695" s="229"/>
      <c r="K695" s="218">
        <f t="shared" si="24"/>
        <v>0</v>
      </c>
      <c r="L695" s="207"/>
      <c r="N695" s="230">
        <f t="shared" si="25"/>
        <v>0</v>
      </c>
    </row>
    <row r="696" spans="1:14" s="221" customFormat="1" ht="16.5" customHeight="1" x14ac:dyDescent="0.2">
      <c r="A696" s="222"/>
      <c r="B696" s="223"/>
      <c r="C696" s="224"/>
      <c r="D696" s="230"/>
      <c r="E696" s="226"/>
      <c r="F696" s="227"/>
      <c r="G696" s="228"/>
      <c r="H696" s="229"/>
      <c r="I696" s="228"/>
      <c r="J696" s="229"/>
      <c r="K696" s="218">
        <f t="shared" si="24"/>
        <v>0</v>
      </c>
      <c r="L696" s="207"/>
      <c r="N696" s="230">
        <f t="shared" si="25"/>
        <v>0</v>
      </c>
    </row>
    <row r="697" spans="1:14" s="221" customFormat="1" ht="16.5" customHeight="1" x14ac:dyDescent="0.2">
      <c r="A697" s="222"/>
      <c r="B697" s="223"/>
      <c r="C697" s="224"/>
      <c r="D697" s="230"/>
      <c r="E697" s="226"/>
      <c r="F697" s="227"/>
      <c r="G697" s="228"/>
      <c r="H697" s="229"/>
      <c r="I697" s="228"/>
      <c r="J697" s="229"/>
      <c r="K697" s="218">
        <f t="shared" si="24"/>
        <v>0</v>
      </c>
      <c r="L697" s="207"/>
      <c r="N697" s="230">
        <f t="shared" si="25"/>
        <v>0</v>
      </c>
    </row>
    <row r="698" spans="1:14" s="221" customFormat="1" ht="16.5" customHeight="1" x14ac:dyDescent="0.2">
      <c r="A698" s="222"/>
      <c r="B698" s="223"/>
      <c r="C698" s="224"/>
      <c r="D698" s="230"/>
      <c r="E698" s="226"/>
      <c r="F698" s="227"/>
      <c r="G698" s="228"/>
      <c r="H698" s="229"/>
      <c r="I698" s="228"/>
      <c r="J698" s="229"/>
      <c r="K698" s="218">
        <f t="shared" si="24"/>
        <v>0</v>
      </c>
      <c r="L698" s="207"/>
      <c r="N698" s="230">
        <f t="shared" si="25"/>
        <v>0</v>
      </c>
    </row>
    <row r="699" spans="1:14" s="221" customFormat="1" ht="16.5" customHeight="1" x14ac:dyDescent="0.2">
      <c r="A699" s="222"/>
      <c r="B699" s="223"/>
      <c r="C699" s="224"/>
      <c r="D699" s="230"/>
      <c r="E699" s="226"/>
      <c r="F699" s="227"/>
      <c r="G699" s="228"/>
      <c r="H699" s="229"/>
      <c r="I699" s="228"/>
      <c r="J699" s="229"/>
      <c r="K699" s="218">
        <f t="shared" si="24"/>
        <v>0</v>
      </c>
      <c r="L699" s="207"/>
      <c r="N699" s="230">
        <f t="shared" si="25"/>
        <v>0</v>
      </c>
    </row>
    <row r="700" spans="1:14" s="221" customFormat="1" ht="16.5" customHeight="1" x14ac:dyDescent="0.2">
      <c r="A700" s="222"/>
      <c r="B700" s="223"/>
      <c r="C700" s="224"/>
      <c r="D700" s="230"/>
      <c r="E700" s="226"/>
      <c r="F700" s="227"/>
      <c r="G700" s="228"/>
      <c r="H700" s="229"/>
      <c r="I700" s="228"/>
      <c r="J700" s="229"/>
      <c r="K700" s="218">
        <f t="shared" si="24"/>
        <v>0</v>
      </c>
      <c r="L700" s="207"/>
      <c r="N700" s="230">
        <f t="shared" si="25"/>
        <v>0</v>
      </c>
    </row>
    <row r="701" spans="1:14" s="221" customFormat="1" ht="16.5" customHeight="1" x14ac:dyDescent="0.2">
      <c r="A701" s="222"/>
      <c r="B701" s="223"/>
      <c r="C701" s="224"/>
      <c r="D701" s="230"/>
      <c r="E701" s="226"/>
      <c r="F701" s="227"/>
      <c r="G701" s="228"/>
      <c r="H701" s="229"/>
      <c r="I701" s="228"/>
      <c r="J701" s="229"/>
      <c r="K701" s="218">
        <f t="shared" si="24"/>
        <v>0</v>
      </c>
      <c r="L701" s="207"/>
      <c r="N701" s="230">
        <f t="shared" si="25"/>
        <v>0</v>
      </c>
    </row>
    <row r="702" spans="1:14" s="221" customFormat="1" ht="16.5" customHeight="1" x14ac:dyDescent="0.2">
      <c r="A702" s="222"/>
      <c r="B702" s="223"/>
      <c r="C702" s="224"/>
      <c r="D702" s="230"/>
      <c r="E702" s="226"/>
      <c r="F702" s="227"/>
      <c r="G702" s="228"/>
      <c r="H702" s="229"/>
      <c r="I702" s="228"/>
      <c r="J702" s="229"/>
      <c r="K702" s="218">
        <f t="shared" si="24"/>
        <v>0</v>
      </c>
      <c r="L702" s="207"/>
      <c r="N702" s="230">
        <f t="shared" si="25"/>
        <v>0</v>
      </c>
    </row>
    <row r="703" spans="1:14" s="221" customFormat="1" ht="16.5" customHeight="1" x14ac:dyDescent="0.2">
      <c r="A703" s="222"/>
      <c r="B703" s="223"/>
      <c r="C703" s="224"/>
      <c r="D703" s="230"/>
      <c r="E703" s="226"/>
      <c r="F703" s="227"/>
      <c r="G703" s="228"/>
      <c r="H703" s="229"/>
      <c r="I703" s="228"/>
      <c r="J703" s="229"/>
      <c r="K703" s="218">
        <f t="shared" si="24"/>
        <v>0</v>
      </c>
      <c r="L703" s="207"/>
      <c r="N703" s="230">
        <f t="shared" si="25"/>
        <v>0</v>
      </c>
    </row>
    <row r="704" spans="1:14" s="221" customFormat="1" ht="16.5" customHeight="1" x14ac:dyDescent="0.2">
      <c r="A704" s="222"/>
      <c r="B704" s="223"/>
      <c r="C704" s="224"/>
      <c r="D704" s="230"/>
      <c r="E704" s="226"/>
      <c r="F704" s="227"/>
      <c r="G704" s="228"/>
      <c r="H704" s="229"/>
      <c r="I704" s="228"/>
      <c r="J704" s="229"/>
      <c r="K704" s="218">
        <f t="shared" si="24"/>
        <v>0</v>
      </c>
      <c r="L704" s="207"/>
      <c r="N704" s="230">
        <f t="shared" si="25"/>
        <v>0</v>
      </c>
    </row>
    <row r="705" spans="1:14" s="221" customFormat="1" ht="16.5" customHeight="1" x14ac:dyDescent="0.2">
      <c r="A705" s="222"/>
      <c r="B705" s="223"/>
      <c r="C705" s="224"/>
      <c r="D705" s="230"/>
      <c r="E705" s="226"/>
      <c r="F705" s="227"/>
      <c r="G705" s="228"/>
      <c r="H705" s="229"/>
      <c r="I705" s="228"/>
      <c r="J705" s="229"/>
      <c r="K705" s="218">
        <f t="shared" si="24"/>
        <v>0</v>
      </c>
      <c r="L705" s="207"/>
      <c r="N705" s="230">
        <f t="shared" si="25"/>
        <v>0</v>
      </c>
    </row>
    <row r="706" spans="1:14" s="221" customFormat="1" ht="16.5" customHeight="1" x14ac:dyDescent="0.2">
      <c r="A706" s="222"/>
      <c r="B706" s="223"/>
      <c r="C706" s="224"/>
      <c r="D706" s="230"/>
      <c r="E706" s="226"/>
      <c r="F706" s="227"/>
      <c r="G706" s="228"/>
      <c r="H706" s="229"/>
      <c r="I706" s="228"/>
      <c r="J706" s="229"/>
      <c r="K706" s="218">
        <f t="shared" si="24"/>
        <v>0</v>
      </c>
      <c r="L706" s="207"/>
      <c r="N706" s="230">
        <f t="shared" si="25"/>
        <v>0</v>
      </c>
    </row>
    <row r="707" spans="1:14" s="221" customFormat="1" ht="16.5" customHeight="1" x14ac:dyDescent="0.2">
      <c r="A707" s="222"/>
      <c r="B707" s="223"/>
      <c r="C707" s="224"/>
      <c r="D707" s="230"/>
      <c r="E707" s="226"/>
      <c r="F707" s="227"/>
      <c r="G707" s="228"/>
      <c r="H707" s="229"/>
      <c r="I707" s="228"/>
      <c r="J707" s="229"/>
      <c r="K707" s="218">
        <f t="shared" si="24"/>
        <v>0</v>
      </c>
      <c r="L707" s="207"/>
      <c r="N707" s="230">
        <f t="shared" si="25"/>
        <v>0</v>
      </c>
    </row>
    <row r="708" spans="1:14" s="221" customFormat="1" ht="16.5" customHeight="1" x14ac:dyDescent="0.2">
      <c r="A708" s="222"/>
      <c r="B708" s="223"/>
      <c r="C708" s="224"/>
      <c r="D708" s="230"/>
      <c r="E708" s="226"/>
      <c r="F708" s="227"/>
      <c r="G708" s="228"/>
      <c r="H708" s="229"/>
      <c r="I708" s="228"/>
      <c r="J708" s="229"/>
      <c r="K708" s="218">
        <f t="shared" si="24"/>
        <v>0</v>
      </c>
      <c r="L708" s="207"/>
      <c r="N708" s="230">
        <f t="shared" si="25"/>
        <v>0</v>
      </c>
    </row>
    <row r="709" spans="1:14" s="221" customFormat="1" ht="16.5" customHeight="1" x14ac:dyDescent="0.2">
      <c r="A709" s="222"/>
      <c r="B709" s="223"/>
      <c r="C709" s="224"/>
      <c r="D709" s="230"/>
      <c r="E709" s="226"/>
      <c r="F709" s="227"/>
      <c r="G709" s="228"/>
      <c r="H709" s="229"/>
      <c r="I709" s="228"/>
      <c r="J709" s="229"/>
      <c r="K709" s="218">
        <f t="shared" si="24"/>
        <v>0</v>
      </c>
      <c r="L709" s="207"/>
      <c r="N709" s="230">
        <f t="shared" si="25"/>
        <v>0</v>
      </c>
    </row>
    <row r="710" spans="1:14" s="221" customFormat="1" ht="16.5" customHeight="1" x14ac:dyDescent="0.2">
      <c r="A710" s="222"/>
      <c r="B710" s="223"/>
      <c r="C710" s="224"/>
      <c r="D710" s="230"/>
      <c r="E710" s="226"/>
      <c r="F710" s="227"/>
      <c r="G710" s="228"/>
      <c r="H710" s="229"/>
      <c r="I710" s="228"/>
      <c r="J710" s="229"/>
      <c r="K710" s="218">
        <f t="shared" si="24"/>
        <v>0</v>
      </c>
      <c r="L710" s="207"/>
      <c r="N710" s="230">
        <f t="shared" si="25"/>
        <v>0</v>
      </c>
    </row>
    <row r="711" spans="1:14" s="221" customFormat="1" ht="16.5" customHeight="1" x14ac:dyDescent="0.2">
      <c r="A711" s="222"/>
      <c r="B711" s="223"/>
      <c r="C711" s="224"/>
      <c r="D711" s="230"/>
      <c r="E711" s="226"/>
      <c r="F711" s="227"/>
      <c r="G711" s="228"/>
      <c r="H711" s="229"/>
      <c r="I711" s="228"/>
      <c r="J711" s="229"/>
      <c r="K711" s="218">
        <f t="shared" si="24"/>
        <v>0</v>
      </c>
      <c r="L711" s="207"/>
      <c r="N711" s="230">
        <f t="shared" si="25"/>
        <v>0</v>
      </c>
    </row>
    <row r="712" spans="1:14" s="221" customFormat="1" ht="16.5" customHeight="1" x14ac:dyDescent="0.2">
      <c r="A712" s="222"/>
      <c r="B712" s="223"/>
      <c r="C712" s="224"/>
      <c r="D712" s="230"/>
      <c r="E712" s="226"/>
      <c r="F712" s="227"/>
      <c r="G712" s="228"/>
      <c r="H712" s="229"/>
      <c r="I712" s="228"/>
      <c r="J712" s="229"/>
      <c r="K712" s="218">
        <f t="shared" si="24"/>
        <v>0</v>
      </c>
      <c r="L712" s="207"/>
      <c r="N712" s="230">
        <f t="shared" si="25"/>
        <v>0</v>
      </c>
    </row>
    <row r="713" spans="1:14" s="221" customFormat="1" ht="16.5" customHeight="1" x14ac:dyDescent="0.2">
      <c r="A713" s="222"/>
      <c r="B713" s="223"/>
      <c r="C713" s="224"/>
      <c r="D713" s="230"/>
      <c r="E713" s="226"/>
      <c r="F713" s="227"/>
      <c r="G713" s="228"/>
      <c r="H713" s="229"/>
      <c r="I713" s="228"/>
      <c r="J713" s="229"/>
      <c r="K713" s="218">
        <f t="shared" si="24"/>
        <v>0</v>
      </c>
      <c r="L713" s="207"/>
      <c r="N713" s="230">
        <f t="shared" si="25"/>
        <v>0</v>
      </c>
    </row>
    <row r="714" spans="1:14" s="221" customFormat="1" ht="16.5" customHeight="1" x14ac:dyDescent="0.2">
      <c r="A714" s="222"/>
      <c r="B714" s="223"/>
      <c r="C714" s="224"/>
      <c r="D714" s="230"/>
      <c r="E714" s="226"/>
      <c r="F714" s="227"/>
      <c r="G714" s="228"/>
      <c r="H714" s="229"/>
      <c r="I714" s="228"/>
      <c r="J714" s="229"/>
      <c r="K714" s="218">
        <f t="shared" si="24"/>
        <v>0</v>
      </c>
      <c r="L714" s="207"/>
      <c r="N714" s="230">
        <f t="shared" si="25"/>
        <v>0</v>
      </c>
    </row>
    <row r="715" spans="1:14" s="221" customFormat="1" ht="16.5" customHeight="1" x14ac:dyDescent="0.2">
      <c r="A715" s="222"/>
      <c r="B715" s="223"/>
      <c r="C715" s="224"/>
      <c r="D715" s="230"/>
      <c r="E715" s="226"/>
      <c r="F715" s="227"/>
      <c r="G715" s="228"/>
      <c r="H715" s="229"/>
      <c r="I715" s="228"/>
      <c r="J715" s="229"/>
      <c r="K715" s="218">
        <f t="shared" si="24"/>
        <v>0</v>
      </c>
      <c r="L715" s="207"/>
      <c r="N715" s="230">
        <f t="shared" si="25"/>
        <v>0</v>
      </c>
    </row>
    <row r="716" spans="1:14" s="221" customFormat="1" ht="16.5" customHeight="1" x14ac:dyDescent="0.2">
      <c r="A716" s="222"/>
      <c r="B716" s="223"/>
      <c r="C716" s="224"/>
      <c r="D716" s="230"/>
      <c r="E716" s="226"/>
      <c r="F716" s="227"/>
      <c r="G716" s="228"/>
      <c r="H716" s="229"/>
      <c r="I716" s="228"/>
      <c r="J716" s="229"/>
      <c r="K716" s="218">
        <f t="shared" si="24"/>
        <v>0</v>
      </c>
      <c r="L716" s="207"/>
      <c r="N716" s="230">
        <f t="shared" si="25"/>
        <v>0</v>
      </c>
    </row>
    <row r="717" spans="1:14" s="221" customFormat="1" ht="16.5" customHeight="1" x14ac:dyDescent="0.2">
      <c r="A717" s="222"/>
      <c r="B717" s="223"/>
      <c r="C717" s="224"/>
      <c r="D717" s="230"/>
      <c r="E717" s="226"/>
      <c r="F717" s="227"/>
      <c r="G717" s="228"/>
      <c r="H717" s="229"/>
      <c r="I717" s="228"/>
      <c r="J717" s="229"/>
      <c r="K717" s="218">
        <f t="shared" ref="K717:K780" si="26">$G717*$K$6</f>
        <v>0</v>
      </c>
      <c r="L717" s="207"/>
      <c r="N717" s="230">
        <f t="shared" si="25"/>
        <v>0</v>
      </c>
    </row>
    <row r="718" spans="1:14" s="221" customFormat="1" ht="16.5" customHeight="1" x14ac:dyDescent="0.2">
      <c r="A718" s="222"/>
      <c r="B718" s="223"/>
      <c r="C718" s="224"/>
      <c r="D718" s="230"/>
      <c r="E718" s="226"/>
      <c r="F718" s="227"/>
      <c r="G718" s="228"/>
      <c r="H718" s="229"/>
      <c r="I718" s="228"/>
      <c r="J718" s="229"/>
      <c r="K718" s="218">
        <f t="shared" si="26"/>
        <v>0</v>
      </c>
      <c r="L718" s="207"/>
      <c r="N718" s="230">
        <f t="shared" ref="N718:N781" si="27">IF(D718="SŽDC",0,IF(D718="Ostatní",0,IF(D718="",0,1)))</f>
        <v>0</v>
      </c>
    </row>
    <row r="719" spans="1:14" s="221" customFormat="1" ht="16.5" customHeight="1" x14ac:dyDescent="0.2">
      <c r="A719" s="222"/>
      <c r="B719" s="223"/>
      <c r="C719" s="224"/>
      <c r="D719" s="230"/>
      <c r="E719" s="226"/>
      <c r="F719" s="227"/>
      <c r="G719" s="228"/>
      <c r="H719" s="229"/>
      <c r="I719" s="228"/>
      <c r="J719" s="229"/>
      <c r="K719" s="218">
        <f t="shared" si="26"/>
        <v>0</v>
      </c>
      <c r="L719" s="207"/>
      <c r="N719" s="230">
        <f t="shared" si="27"/>
        <v>0</v>
      </c>
    </row>
    <row r="720" spans="1:14" s="221" customFormat="1" ht="16.5" customHeight="1" x14ac:dyDescent="0.2">
      <c r="A720" s="222"/>
      <c r="B720" s="223"/>
      <c r="C720" s="224"/>
      <c r="D720" s="230"/>
      <c r="E720" s="226"/>
      <c r="F720" s="227"/>
      <c r="G720" s="228"/>
      <c r="H720" s="229"/>
      <c r="I720" s="228"/>
      <c r="J720" s="229"/>
      <c r="K720" s="218">
        <f t="shared" si="26"/>
        <v>0</v>
      </c>
      <c r="L720" s="207"/>
      <c r="N720" s="230">
        <f t="shared" si="27"/>
        <v>0</v>
      </c>
    </row>
    <row r="721" spans="1:14" s="221" customFormat="1" ht="16.5" customHeight="1" x14ac:dyDescent="0.2">
      <c r="A721" s="222"/>
      <c r="B721" s="223"/>
      <c r="C721" s="224"/>
      <c r="D721" s="230"/>
      <c r="E721" s="226"/>
      <c r="F721" s="227"/>
      <c r="G721" s="228"/>
      <c r="H721" s="229"/>
      <c r="I721" s="228"/>
      <c r="J721" s="229"/>
      <c r="K721" s="218">
        <f t="shared" si="26"/>
        <v>0</v>
      </c>
      <c r="L721" s="207"/>
      <c r="N721" s="230">
        <f t="shared" si="27"/>
        <v>0</v>
      </c>
    </row>
    <row r="722" spans="1:14" s="221" customFormat="1" ht="16.5" customHeight="1" x14ac:dyDescent="0.2">
      <c r="A722" s="222"/>
      <c r="B722" s="223"/>
      <c r="C722" s="224"/>
      <c r="D722" s="230"/>
      <c r="E722" s="226"/>
      <c r="F722" s="227"/>
      <c r="G722" s="228"/>
      <c r="H722" s="229"/>
      <c r="I722" s="228"/>
      <c r="J722" s="229"/>
      <c r="K722" s="218">
        <f t="shared" si="26"/>
        <v>0</v>
      </c>
      <c r="L722" s="207"/>
      <c r="N722" s="230">
        <f t="shared" si="27"/>
        <v>0</v>
      </c>
    </row>
    <row r="723" spans="1:14" s="221" customFormat="1" ht="16.5" customHeight="1" x14ac:dyDescent="0.2">
      <c r="A723" s="222"/>
      <c r="B723" s="223"/>
      <c r="C723" s="224"/>
      <c r="D723" s="230"/>
      <c r="E723" s="226"/>
      <c r="F723" s="227"/>
      <c r="G723" s="228"/>
      <c r="H723" s="229"/>
      <c r="I723" s="228"/>
      <c r="J723" s="229"/>
      <c r="K723" s="218">
        <f t="shared" si="26"/>
        <v>0</v>
      </c>
      <c r="L723" s="207"/>
      <c r="N723" s="230">
        <f t="shared" si="27"/>
        <v>0</v>
      </c>
    </row>
    <row r="724" spans="1:14" s="221" customFormat="1" ht="16.5" customHeight="1" x14ac:dyDescent="0.2">
      <c r="A724" s="222"/>
      <c r="B724" s="223"/>
      <c r="C724" s="224"/>
      <c r="D724" s="230"/>
      <c r="E724" s="226"/>
      <c r="F724" s="227"/>
      <c r="G724" s="228"/>
      <c r="H724" s="229"/>
      <c r="I724" s="228"/>
      <c r="J724" s="229"/>
      <c r="K724" s="218">
        <f t="shared" si="26"/>
        <v>0</v>
      </c>
      <c r="L724" s="207"/>
      <c r="N724" s="230">
        <f t="shared" si="27"/>
        <v>0</v>
      </c>
    </row>
    <row r="725" spans="1:14" s="221" customFormat="1" ht="16.5" customHeight="1" x14ac:dyDescent="0.2">
      <c r="A725" s="222"/>
      <c r="B725" s="223"/>
      <c r="C725" s="224"/>
      <c r="D725" s="230"/>
      <c r="E725" s="226"/>
      <c r="F725" s="227"/>
      <c r="G725" s="228"/>
      <c r="H725" s="229"/>
      <c r="I725" s="228"/>
      <c r="J725" s="229"/>
      <c r="K725" s="218">
        <f t="shared" si="26"/>
        <v>0</v>
      </c>
      <c r="L725" s="207"/>
      <c r="N725" s="230">
        <f t="shared" si="27"/>
        <v>0</v>
      </c>
    </row>
    <row r="726" spans="1:14" s="221" customFormat="1" ht="16.5" customHeight="1" x14ac:dyDescent="0.2">
      <c r="A726" s="222"/>
      <c r="B726" s="223"/>
      <c r="C726" s="224"/>
      <c r="D726" s="230"/>
      <c r="E726" s="226"/>
      <c r="F726" s="227"/>
      <c r="G726" s="228"/>
      <c r="H726" s="229"/>
      <c r="I726" s="228"/>
      <c r="J726" s="229"/>
      <c r="K726" s="218">
        <f t="shared" si="26"/>
        <v>0</v>
      </c>
      <c r="L726" s="207"/>
      <c r="N726" s="230">
        <f t="shared" si="27"/>
        <v>0</v>
      </c>
    </row>
    <row r="727" spans="1:14" s="221" customFormat="1" ht="16.5" customHeight="1" x14ac:dyDescent="0.2">
      <c r="A727" s="222"/>
      <c r="B727" s="223"/>
      <c r="C727" s="224"/>
      <c r="D727" s="230"/>
      <c r="E727" s="226"/>
      <c r="F727" s="227"/>
      <c r="G727" s="228"/>
      <c r="H727" s="229"/>
      <c r="I727" s="228"/>
      <c r="J727" s="229"/>
      <c r="K727" s="218">
        <f t="shared" si="26"/>
        <v>0</v>
      </c>
      <c r="L727" s="207"/>
      <c r="N727" s="230">
        <f t="shared" si="27"/>
        <v>0</v>
      </c>
    </row>
    <row r="728" spans="1:14" s="221" customFormat="1" ht="16.5" customHeight="1" x14ac:dyDescent="0.2">
      <c r="A728" s="222"/>
      <c r="B728" s="223"/>
      <c r="C728" s="224"/>
      <c r="D728" s="230"/>
      <c r="E728" s="226"/>
      <c r="F728" s="227"/>
      <c r="G728" s="228"/>
      <c r="H728" s="229"/>
      <c r="I728" s="228"/>
      <c r="J728" s="229"/>
      <c r="K728" s="218">
        <f t="shared" si="26"/>
        <v>0</v>
      </c>
      <c r="L728" s="207"/>
      <c r="N728" s="230">
        <f t="shared" si="27"/>
        <v>0</v>
      </c>
    </row>
    <row r="729" spans="1:14" s="221" customFormat="1" ht="16.5" customHeight="1" x14ac:dyDescent="0.2">
      <c r="A729" s="222"/>
      <c r="B729" s="223"/>
      <c r="C729" s="224"/>
      <c r="D729" s="230"/>
      <c r="E729" s="226"/>
      <c r="F729" s="227"/>
      <c r="G729" s="228"/>
      <c r="H729" s="229"/>
      <c r="I729" s="228"/>
      <c r="J729" s="229"/>
      <c r="K729" s="218">
        <f t="shared" si="26"/>
        <v>0</v>
      </c>
      <c r="L729" s="207"/>
      <c r="N729" s="230">
        <f t="shared" si="27"/>
        <v>0</v>
      </c>
    </row>
    <row r="730" spans="1:14" s="221" customFormat="1" ht="16.5" customHeight="1" x14ac:dyDescent="0.2">
      <c r="A730" s="222"/>
      <c r="B730" s="223"/>
      <c r="C730" s="224"/>
      <c r="D730" s="230"/>
      <c r="E730" s="226"/>
      <c r="F730" s="227"/>
      <c r="G730" s="228"/>
      <c r="H730" s="229"/>
      <c r="I730" s="228"/>
      <c r="J730" s="229"/>
      <c r="K730" s="218">
        <f t="shared" si="26"/>
        <v>0</v>
      </c>
      <c r="L730" s="207"/>
      <c r="N730" s="230">
        <f t="shared" si="27"/>
        <v>0</v>
      </c>
    </row>
    <row r="731" spans="1:14" s="221" customFormat="1" ht="16.5" customHeight="1" x14ac:dyDescent="0.2">
      <c r="A731" s="222"/>
      <c r="B731" s="223"/>
      <c r="C731" s="224"/>
      <c r="D731" s="230"/>
      <c r="E731" s="226"/>
      <c r="F731" s="227"/>
      <c r="G731" s="228"/>
      <c r="H731" s="229"/>
      <c r="I731" s="228"/>
      <c r="J731" s="229"/>
      <c r="K731" s="218">
        <f t="shared" si="26"/>
        <v>0</v>
      </c>
      <c r="L731" s="207"/>
      <c r="N731" s="230">
        <f t="shared" si="27"/>
        <v>0</v>
      </c>
    </row>
    <row r="732" spans="1:14" s="221" customFormat="1" ht="16.5" customHeight="1" x14ac:dyDescent="0.2">
      <c r="A732" s="222"/>
      <c r="B732" s="223"/>
      <c r="C732" s="224"/>
      <c r="D732" s="230"/>
      <c r="E732" s="226"/>
      <c r="F732" s="227"/>
      <c r="G732" s="228"/>
      <c r="H732" s="229"/>
      <c r="I732" s="228"/>
      <c r="J732" s="229"/>
      <c r="K732" s="218">
        <f t="shared" si="26"/>
        <v>0</v>
      </c>
      <c r="L732" s="207"/>
      <c r="N732" s="230">
        <f t="shared" si="27"/>
        <v>0</v>
      </c>
    </row>
    <row r="733" spans="1:14" s="221" customFormat="1" ht="16.5" customHeight="1" x14ac:dyDescent="0.2">
      <c r="A733" s="222"/>
      <c r="B733" s="223"/>
      <c r="C733" s="224"/>
      <c r="D733" s="230"/>
      <c r="E733" s="226"/>
      <c r="F733" s="227"/>
      <c r="G733" s="228"/>
      <c r="H733" s="229"/>
      <c r="I733" s="228"/>
      <c r="J733" s="229"/>
      <c r="K733" s="218">
        <f t="shared" si="26"/>
        <v>0</v>
      </c>
      <c r="L733" s="207"/>
      <c r="N733" s="230">
        <f t="shared" si="27"/>
        <v>0</v>
      </c>
    </row>
    <row r="734" spans="1:14" s="221" customFormat="1" ht="16.5" customHeight="1" x14ac:dyDescent="0.2">
      <c r="A734" s="222"/>
      <c r="B734" s="223"/>
      <c r="C734" s="224"/>
      <c r="D734" s="230"/>
      <c r="E734" s="226"/>
      <c r="F734" s="227"/>
      <c r="G734" s="228"/>
      <c r="H734" s="229"/>
      <c r="I734" s="228"/>
      <c r="J734" s="229"/>
      <c r="K734" s="218">
        <f t="shared" si="26"/>
        <v>0</v>
      </c>
      <c r="L734" s="207"/>
      <c r="N734" s="230">
        <f t="shared" si="27"/>
        <v>0</v>
      </c>
    </row>
    <row r="735" spans="1:14" s="221" customFormat="1" ht="16.5" customHeight="1" x14ac:dyDescent="0.2">
      <c r="A735" s="222"/>
      <c r="B735" s="223"/>
      <c r="C735" s="224"/>
      <c r="D735" s="230"/>
      <c r="E735" s="226"/>
      <c r="F735" s="227"/>
      <c r="G735" s="228"/>
      <c r="H735" s="229"/>
      <c r="I735" s="228"/>
      <c r="J735" s="229"/>
      <c r="K735" s="218">
        <f t="shared" si="26"/>
        <v>0</v>
      </c>
      <c r="L735" s="207"/>
      <c r="N735" s="230">
        <f t="shared" si="27"/>
        <v>0</v>
      </c>
    </row>
    <row r="736" spans="1:14" s="221" customFormat="1" ht="16.5" customHeight="1" x14ac:dyDescent="0.2">
      <c r="A736" s="222"/>
      <c r="B736" s="223"/>
      <c r="C736" s="224"/>
      <c r="D736" s="230"/>
      <c r="E736" s="226"/>
      <c r="F736" s="227"/>
      <c r="G736" s="228"/>
      <c r="H736" s="229"/>
      <c r="I736" s="228"/>
      <c r="J736" s="229"/>
      <c r="K736" s="218">
        <f t="shared" si="26"/>
        <v>0</v>
      </c>
      <c r="L736" s="207"/>
      <c r="N736" s="230">
        <f t="shared" si="27"/>
        <v>0</v>
      </c>
    </row>
    <row r="737" spans="1:14" s="221" customFormat="1" ht="16.5" customHeight="1" x14ac:dyDescent="0.2">
      <c r="A737" s="222"/>
      <c r="B737" s="223"/>
      <c r="C737" s="224"/>
      <c r="D737" s="230"/>
      <c r="E737" s="226"/>
      <c r="F737" s="227"/>
      <c r="G737" s="228"/>
      <c r="H737" s="229"/>
      <c r="I737" s="228"/>
      <c r="J737" s="229"/>
      <c r="K737" s="218">
        <f t="shared" si="26"/>
        <v>0</v>
      </c>
      <c r="L737" s="207"/>
      <c r="N737" s="230">
        <f t="shared" si="27"/>
        <v>0</v>
      </c>
    </row>
    <row r="738" spans="1:14" s="221" customFormat="1" ht="16.5" customHeight="1" x14ac:dyDescent="0.2">
      <c r="A738" s="222"/>
      <c r="B738" s="223"/>
      <c r="C738" s="224"/>
      <c r="D738" s="230"/>
      <c r="E738" s="226"/>
      <c r="F738" s="227"/>
      <c r="G738" s="228"/>
      <c r="H738" s="229"/>
      <c r="I738" s="228"/>
      <c r="J738" s="229"/>
      <c r="K738" s="218">
        <f t="shared" si="26"/>
        <v>0</v>
      </c>
      <c r="L738" s="207"/>
      <c r="N738" s="230">
        <f t="shared" si="27"/>
        <v>0</v>
      </c>
    </row>
    <row r="739" spans="1:14" s="221" customFormat="1" ht="16.5" customHeight="1" x14ac:dyDescent="0.2">
      <c r="A739" s="222"/>
      <c r="B739" s="223"/>
      <c r="C739" s="224"/>
      <c r="D739" s="230"/>
      <c r="E739" s="226"/>
      <c r="F739" s="227"/>
      <c r="G739" s="228"/>
      <c r="H739" s="229"/>
      <c r="I739" s="228"/>
      <c r="J739" s="229"/>
      <c r="K739" s="218">
        <f t="shared" si="26"/>
        <v>0</v>
      </c>
      <c r="L739" s="207"/>
      <c r="N739" s="230">
        <f t="shared" si="27"/>
        <v>0</v>
      </c>
    </row>
    <row r="740" spans="1:14" s="221" customFormat="1" ht="16.5" customHeight="1" x14ac:dyDescent="0.2">
      <c r="A740" s="222"/>
      <c r="B740" s="223"/>
      <c r="C740" s="224"/>
      <c r="D740" s="230"/>
      <c r="E740" s="226"/>
      <c r="F740" s="227"/>
      <c r="G740" s="228"/>
      <c r="H740" s="229"/>
      <c r="I740" s="228"/>
      <c r="J740" s="229"/>
      <c r="K740" s="218">
        <f t="shared" si="26"/>
        <v>0</v>
      </c>
      <c r="L740" s="207"/>
      <c r="N740" s="230">
        <f t="shared" si="27"/>
        <v>0</v>
      </c>
    </row>
    <row r="741" spans="1:14" s="221" customFormat="1" ht="16.5" customHeight="1" x14ac:dyDescent="0.2">
      <c r="A741" s="222"/>
      <c r="B741" s="223"/>
      <c r="C741" s="224"/>
      <c r="D741" s="230"/>
      <c r="E741" s="226"/>
      <c r="F741" s="227"/>
      <c r="G741" s="228"/>
      <c r="H741" s="229"/>
      <c r="I741" s="228"/>
      <c r="J741" s="229"/>
      <c r="K741" s="218">
        <f t="shared" si="26"/>
        <v>0</v>
      </c>
      <c r="L741" s="207"/>
      <c r="N741" s="230">
        <f t="shared" si="27"/>
        <v>0</v>
      </c>
    </row>
    <row r="742" spans="1:14" s="221" customFormat="1" ht="16.5" customHeight="1" x14ac:dyDescent="0.2">
      <c r="A742" s="222"/>
      <c r="B742" s="223"/>
      <c r="C742" s="224"/>
      <c r="D742" s="230"/>
      <c r="E742" s="226"/>
      <c r="F742" s="227"/>
      <c r="G742" s="228"/>
      <c r="H742" s="229"/>
      <c r="I742" s="228"/>
      <c r="J742" s="229"/>
      <c r="K742" s="218">
        <f t="shared" si="26"/>
        <v>0</v>
      </c>
      <c r="L742" s="207"/>
      <c r="N742" s="230">
        <f t="shared" si="27"/>
        <v>0</v>
      </c>
    </row>
    <row r="743" spans="1:14" s="221" customFormat="1" ht="16.5" customHeight="1" x14ac:dyDescent="0.2">
      <c r="A743" s="222"/>
      <c r="B743" s="223"/>
      <c r="C743" s="224"/>
      <c r="D743" s="230"/>
      <c r="E743" s="226"/>
      <c r="F743" s="227"/>
      <c r="G743" s="228"/>
      <c r="H743" s="229"/>
      <c r="I743" s="228"/>
      <c r="J743" s="229"/>
      <c r="K743" s="218">
        <f t="shared" si="26"/>
        <v>0</v>
      </c>
      <c r="L743" s="207"/>
      <c r="N743" s="230">
        <f t="shared" si="27"/>
        <v>0</v>
      </c>
    </row>
    <row r="744" spans="1:14" s="221" customFormat="1" ht="16.5" customHeight="1" x14ac:dyDescent="0.2">
      <c r="A744" s="222"/>
      <c r="B744" s="223"/>
      <c r="C744" s="224"/>
      <c r="D744" s="230"/>
      <c r="E744" s="226"/>
      <c r="F744" s="227"/>
      <c r="G744" s="228"/>
      <c r="H744" s="229"/>
      <c r="I744" s="228"/>
      <c r="J744" s="229"/>
      <c r="K744" s="218">
        <f t="shared" si="26"/>
        <v>0</v>
      </c>
      <c r="L744" s="207"/>
      <c r="N744" s="230">
        <f t="shared" si="27"/>
        <v>0</v>
      </c>
    </row>
    <row r="745" spans="1:14" s="221" customFormat="1" ht="16.5" customHeight="1" x14ac:dyDescent="0.2">
      <c r="A745" s="222"/>
      <c r="B745" s="223"/>
      <c r="C745" s="224"/>
      <c r="D745" s="230"/>
      <c r="E745" s="226"/>
      <c r="F745" s="227"/>
      <c r="G745" s="228"/>
      <c r="H745" s="229"/>
      <c r="I745" s="228"/>
      <c r="J745" s="229"/>
      <c r="K745" s="218">
        <f t="shared" si="26"/>
        <v>0</v>
      </c>
      <c r="L745" s="207"/>
      <c r="N745" s="230">
        <f t="shared" si="27"/>
        <v>0</v>
      </c>
    </row>
    <row r="746" spans="1:14" s="221" customFormat="1" ht="16.5" customHeight="1" x14ac:dyDescent="0.2">
      <c r="A746" s="222"/>
      <c r="B746" s="223"/>
      <c r="C746" s="224"/>
      <c r="D746" s="230"/>
      <c r="E746" s="226"/>
      <c r="F746" s="227"/>
      <c r="G746" s="228"/>
      <c r="H746" s="229"/>
      <c r="I746" s="228"/>
      <c r="J746" s="229"/>
      <c r="K746" s="218">
        <f t="shared" si="26"/>
        <v>0</v>
      </c>
      <c r="L746" s="207"/>
      <c r="N746" s="230">
        <f t="shared" si="27"/>
        <v>0</v>
      </c>
    </row>
    <row r="747" spans="1:14" s="221" customFormat="1" ht="16.5" customHeight="1" x14ac:dyDescent="0.2">
      <c r="A747" s="222"/>
      <c r="B747" s="223"/>
      <c r="C747" s="224"/>
      <c r="D747" s="230"/>
      <c r="E747" s="226"/>
      <c r="F747" s="227"/>
      <c r="G747" s="228"/>
      <c r="H747" s="229"/>
      <c r="I747" s="228"/>
      <c r="J747" s="229"/>
      <c r="K747" s="218">
        <f t="shared" si="26"/>
        <v>0</v>
      </c>
      <c r="L747" s="207"/>
      <c r="N747" s="230">
        <f t="shared" si="27"/>
        <v>0</v>
      </c>
    </row>
    <row r="748" spans="1:14" s="221" customFormat="1" ht="16.5" customHeight="1" x14ac:dyDescent="0.2">
      <c r="A748" s="222"/>
      <c r="B748" s="223"/>
      <c r="C748" s="224"/>
      <c r="D748" s="230"/>
      <c r="E748" s="226"/>
      <c r="F748" s="227"/>
      <c r="G748" s="228"/>
      <c r="H748" s="229"/>
      <c r="I748" s="228"/>
      <c r="J748" s="229"/>
      <c r="K748" s="218">
        <f t="shared" si="26"/>
        <v>0</v>
      </c>
      <c r="L748" s="207"/>
      <c r="N748" s="230">
        <f t="shared" si="27"/>
        <v>0</v>
      </c>
    </row>
    <row r="749" spans="1:14" s="221" customFormat="1" ht="16.5" customHeight="1" x14ac:dyDescent="0.2">
      <c r="A749" s="222"/>
      <c r="B749" s="223"/>
      <c r="C749" s="224"/>
      <c r="D749" s="230"/>
      <c r="E749" s="226"/>
      <c r="F749" s="227"/>
      <c r="G749" s="228"/>
      <c r="H749" s="229"/>
      <c r="I749" s="228"/>
      <c r="J749" s="229"/>
      <c r="K749" s="218">
        <f t="shared" si="26"/>
        <v>0</v>
      </c>
      <c r="L749" s="207"/>
      <c r="N749" s="230">
        <f t="shared" si="27"/>
        <v>0</v>
      </c>
    </row>
    <row r="750" spans="1:14" s="221" customFormat="1" ht="16.5" customHeight="1" x14ac:dyDescent="0.2">
      <c r="A750" s="222"/>
      <c r="B750" s="223"/>
      <c r="C750" s="224"/>
      <c r="D750" s="230"/>
      <c r="E750" s="226"/>
      <c r="F750" s="227"/>
      <c r="G750" s="228"/>
      <c r="H750" s="229"/>
      <c r="I750" s="228"/>
      <c r="J750" s="229"/>
      <c r="K750" s="218">
        <f t="shared" si="26"/>
        <v>0</v>
      </c>
      <c r="L750" s="207"/>
      <c r="N750" s="230">
        <f t="shared" si="27"/>
        <v>0</v>
      </c>
    </row>
    <row r="751" spans="1:14" s="221" customFormat="1" ht="16.5" customHeight="1" x14ac:dyDescent="0.2">
      <c r="A751" s="222"/>
      <c r="B751" s="223"/>
      <c r="C751" s="224"/>
      <c r="D751" s="230"/>
      <c r="E751" s="226"/>
      <c r="F751" s="227"/>
      <c r="G751" s="228"/>
      <c r="H751" s="229"/>
      <c r="I751" s="228"/>
      <c r="J751" s="229"/>
      <c r="K751" s="218">
        <f t="shared" si="26"/>
        <v>0</v>
      </c>
      <c r="L751" s="207"/>
      <c r="N751" s="230">
        <f t="shared" si="27"/>
        <v>0</v>
      </c>
    </row>
    <row r="752" spans="1:14" s="221" customFormat="1" ht="16.5" customHeight="1" x14ac:dyDescent="0.2">
      <c r="A752" s="222"/>
      <c r="B752" s="223"/>
      <c r="C752" s="224"/>
      <c r="D752" s="230"/>
      <c r="E752" s="226"/>
      <c r="F752" s="227"/>
      <c r="G752" s="228"/>
      <c r="H752" s="229"/>
      <c r="I752" s="228"/>
      <c r="J752" s="229"/>
      <c r="K752" s="218">
        <f t="shared" si="26"/>
        <v>0</v>
      </c>
      <c r="L752" s="207"/>
      <c r="N752" s="230">
        <f t="shared" si="27"/>
        <v>0</v>
      </c>
    </row>
    <row r="753" spans="1:14" s="221" customFormat="1" ht="16.5" customHeight="1" x14ac:dyDescent="0.2">
      <c r="A753" s="222"/>
      <c r="B753" s="223"/>
      <c r="C753" s="224"/>
      <c r="D753" s="230"/>
      <c r="E753" s="226"/>
      <c r="F753" s="227"/>
      <c r="G753" s="228"/>
      <c r="H753" s="229"/>
      <c r="I753" s="228"/>
      <c r="J753" s="229"/>
      <c r="K753" s="218">
        <f t="shared" si="26"/>
        <v>0</v>
      </c>
      <c r="L753" s="207"/>
      <c r="N753" s="230">
        <f t="shared" si="27"/>
        <v>0</v>
      </c>
    </row>
    <row r="754" spans="1:14" s="221" customFormat="1" ht="16.5" customHeight="1" x14ac:dyDescent="0.2">
      <c r="A754" s="222"/>
      <c r="B754" s="223"/>
      <c r="C754" s="224"/>
      <c r="D754" s="230"/>
      <c r="E754" s="226"/>
      <c r="F754" s="227"/>
      <c r="G754" s="228"/>
      <c r="H754" s="229"/>
      <c r="I754" s="228"/>
      <c r="J754" s="229"/>
      <c r="K754" s="218">
        <f t="shared" si="26"/>
        <v>0</v>
      </c>
      <c r="L754" s="207"/>
      <c r="N754" s="230">
        <f t="shared" si="27"/>
        <v>0</v>
      </c>
    </row>
    <row r="755" spans="1:14" s="221" customFormat="1" ht="16.5" customHeight="1" x14ac:dyDescent="0.2">
      <c r="A755" s="222"/>
      <c r="B755" s="223"/>
      <c r="C755" s="224"/>
      <c r="D755" s="230"/>
      <c r="E755" s="226"/>
      <c r="F755" s="227"/>
      <c r="G755" s="228"/>
      <c r="H755" s="229"/>
      <c r="I755" s="228"/>
      <c r="J755" s="229"/>
      <c r="K755" s="218">
        <f t="shared" si="26"/>
        <v>0</v>
      </c>
      <c r="L755" s="207"/>
      <c r="N755" s="230">
        <f t="shared" si="27"/>
        <v>0</v>
      </c>
    </row>
    <row r="756" spans="1:14" s="221" customFormat="1" ht="16.5" customHeight="1" x14ac:dyDescent="0.2">
      <c r="A756" s="222"/>
      <c r="B756" s="223"/>
      <c r="C756" s="224"/>
      <c r="D756" s="230"/>
      <c r="E756" s="226"/>
      <c r="F756" s="227"/>
      <c r="G756" s="228"/>
      <c r="H756" s="229"/>
      <c r="I756" s="228"/>
      <c r="J756" s="229"/>
      <c r="K756" s="218">
        <f t="shared" si="26"/>
        <v>0</v>
      </c>
      <c r="L756" s="207"/>
      <c r="N756" s="230">
        <f t="shared" si="27"/>
        <v>0</v>
      </c>
    </row>
    <row r="757" spans="1:14" s="221" customFormat="1" ht="16.5" customHeight="1" x14ac:dyDescent="0.2">
      <c r="A757" s="222"/>
      <c r="B757" s="223"/>
      <c r="C757" s="224"/>
      <c r="D757" s="230"/>
      <c r="E757" s="226"/>
      <c r="F757" s="227"/>
      <c r="G757" s="228"/>
      <c r="H757" s="229"/>
      <c r="I757" s="228"/>
      <c r="J757" s="229"/>
      <c r="K757" s="218">
        <f t="shared" si="26"/>
        <v>0</v>
      </c>
      <c r="L757" s="207"/>
      <c r="N757" s="230">
        <f t="shared" si="27"/>
        <v>0</v>
      </c>
    </row>
    <row r="758" spans="1:14" s="221" customFormat="1" ht="16.5" customHeight="1" x14ac:dyDescent="0.2">
      <c r="A758" s="222"/>
      <c r="B758" s="223"/>
      <c r="C758" s="224"/>
      <c r="D758" s="230"/>
      <c r="E758" s="226"/>
      <c r="F758" s="227"/>
      <c r="G758" s="228"/>
      <c r="H758" s="229"/>
      <c r="I758" s="228"/>
      <c r="J758" s="229"/>
      <c r="K758" s="218">
        <f t="shared" si="26"/>
        <v>0</v>
      </c>
      <c r="L758" s="207"/>
      <c r="N758" s="230">
        <f t="shared" si="27"/>
        <v>0</v>
      </c>
    </row>
    <row r="759" spans="1:14" s="221" customFormat="1" ht="16.5" customHeight="1" x14ac:dyDescent="0.2">
      <c r="A759" s="222"/>
      <c r="B759" s="223"/>
      <c r="C759" s="224"/>
      <c r="D759" s="230"/>
      <c r="E759" s="226"/>
      <c r="F759" s="227"/>
      <c r="G759" s="228"/>
      <c r="H759" s="229"/>
      <c r="I759" s="228"/>
      <c r="J759" s="229"/>
      <c r="K759" s="218">
        <f t="shared" si="26"/>
        <v>0</v>
      </c>
      <c r="L759" s="207"/>
      <c r="N759" s="230">
        <f t="shared" si="27"/>
        <v>0</v>
      </c>
    </row>
    <row r="760" spans="1:14" s="221" customFormat="1" ht="16.5" customHeight="1" x14ac:dyDescent="0.2">
      <c r="A760" s="222"/>
      <c r="B760" s="223"/>
      <c r="C760" s="224"/>
      <c r="D760" s="230"/>
      <c r="E760" s="226"/>
      <c r="F760" s="227"/>
      <c r="G760" s="228"/>
      <c r="H760" s="229"/>
      <c r="I760" s="228"/>
      <c r="J760" s="229"/>
      <c r="K760" s="218">
        <f t="shared" si="26"/>
        <v>0</v>
      </c>
      <c r="L760" s="207"/>
      <c r="N760" s="230">
        <f t="shared" si="27"/>
        <v>0</v>
      </c>
    </row>
    <row r="761" spans="1:14" s="221" customFormat="1" ht="16.5" customHeight="1" x14ac:dyDescent="0.2">
      <c r="A761" s="222"/>
      <c r="B761" s="223"/>
      <c r="C761" s="224"/>
      <c r="D761" s="230"/>
      <c r="E761" s="226"/>
      <c r="F761" s="227"/>
      <c r="G761" s="228"/>
      <c r="H761" s="229"/>
      <c r="I761" s="228"/>
      <c r="J761" s="229"/>
      <c r="K761" s="218">
        <f t="shared" si="26"/>
        <v>0</v>
      </c>
      <c r="L761" s="207"/>
      <c r="N761" s="230">
        <f t="shared" si="27"/>
        <v>0</v>
      </c>
    </row>
    <row r="762" spans="1:14" s="221" customFormat="1" ht="16.5" customHeight="1" x14ac:dyDescent="0.2">
      <c r="A762" s="222"/>
      <c r="B762" s="223"/>
      <c r="C762" s="224"/>
      <c r="D762" s="230"/>
      <c r="E762" s="226"/>
      <c r="F762" s="227"/>
      <c r="G762" s="228"/>
      <c r="H762" s="229"/>
      <c r="I762" s="228"/>
      <c r="J762" s="229"/>
      <c r="K762" s="218">
        <f t="shared" si="26"/>
        <v>0</v>
      </c>
      <c r="L762" s="207"/>
      <c r="N762" s="230">
        <f t="shared" si="27"/>
        <v>0</v>
      </c>
    </row>
    <row r="763" spans="1:14" s="221" customFormat="1" ht="16.5" customHeight="1" x14ac:dyDescent="0.2">
      <c r="A763" s="222"/>
      <c r="B763" s="223"/>
      <c r="C763" s="224"/>
      <c r="D763" s="230"/>
      <c r="E763" s="226"/>
      <c r="F763" s="227"/>
      <c r="G763" s="228"/>
      <c r="H763" s="229"/>
      <c r="I763" s="228"/>
      <c r="J763" s="229"/>
      <c r="K763" s="218">
        <f t="shared" si="26"/>
        <v>0</v>
      </c>
      <c r="L763" s="207"/>
      <c r="N763" s="230">
        <f t="shared" si="27"/>
        <v>0</v>
      </c>
    </row>
    <row r="764" spans="1:14" s="221" customFormat="1" ht="16.5" customHeight="1" x14ac:dyDescent="0.2">
      <c r="A764" s="222"/>
      <c r="B764" s="223"/>
      <c r="C764" s="224"/>
      <c r="D764" s="230"/>
      <c r="E764" s="226"/>
      <c r="F764" s="227"/>
      <c r="G764" s="228"/>
      <c r="H764" s="229"/>
      <c r="I764" s="228"/>
      <c r="J764" s="229"/>
      <c r="K764" s="218">
        <f t="shared" si="26"/>
        <v>0</v>
      </c>
      <c r="L764" s="207"/>
      <c r="N764" s="230">
        <f t="shared" si="27"/>
        <v>0</v>
      </c>
    </row>
    <row r="765" spans="1:14" s="221" customFormat="1" ht="16.5" customHeight="1" x14ac:dyDescent="0.2">
      <c r="A765" s="222"/>
      <c r="B765" s="223"/>
      <c r="C765" s="224"/>
      <c r="D765" s="230"/>
      <c r="E765" s="226"/>
      <c r="F765" s="227"/>
      <c r="G765" s="228"/>
      <c r="H765" s="229"/>
      <c r="I765" s="228"/>
      <c r="J765" s="229"/>
      <c r="K765" s="218">
        <f t="shared" si="26"/>
        <v>0</v>
      </c>
      <c r="L765" s="207"/>
      <c r="N765" s="230">
        <f t="shared" si="27"/>
        <v>0</v>
      </c>
    </row>
    <row r="766" spans="1:14" s="221" customFormat="1" ht="16.5" customHeight="1" x14ac:dyDescent="0.2">
      <c r="A766" s="222"/>
      <c r="B766" s="223"/>
      <c r="C766" s="224"/>
      <c r="D766" s="230"/>
      <c r="E766" s="226"/>
      <c r="F766" s="227"/>
      <c r="G766" s="228"/>
      <c r="H766" s="229"/>
      <c r="I766" s="228"/>
      <c r="J766" s="229"/>
      <c r="K766" s="218">
        <f t="shared" si="26"/>
        <v>0</v>
      </c>
      <c r="L766" s="207"/>
      <c r="N766" s="230">
        <f t="shared" si="27"/>
        <v>0</v>
      </c>
    </row>
    <row r="767" spans="1:14" s="221" customFormat="1" ht="16.5" customHeight="1" x14ac:dyDescent="0.2">
      <c r="A767" s="222"/>
      <c r="B767" s="223"/>
      <c r="C767" s="224"/>
      <c r="D767" s="230"/>
      <c r="E767" s="226"/>
      <c r="F767" s="227"/>
      <c r="G767" s="228"/>
      <c r="H767" s="229"/>
      <c r="I767" s="228"/>
      <c r="J767" s="229"/>
      <c r="K767" s="218">
        <f t="shared" si="26"/>
        <v>0</v>
      </c>
      <c r="L767" s="207"/>
      <c r="N767" s="230">
        <f t="shared" si="27"/>
        <v>0</v>
      </c>
    </row>
    <row r="768" spans="1:14" s="221" customFormat="1" ht="16.5" customHeight="1" x14ac:dyDescent="0.2">
      <c r="A768" s="222"/>
      <c r="B768" s="223"/>
      <c r="C768" s="224"/>
      <c r="D768" s="230"/>
      <c r="E768" s="226"/>
      <c r="F768" s="227"/>
      <c r="G768" s="228"/>
      <c r="H768" s="229"/>
      <c r="I768" s="228"/>
      <c r="J768" s="229"/>
      <c r="K768" s="218">
        <f t="shared" si="26"/>
        <v>0</v>
      </c>
      <c r="L768" s="207"/>
      <c r="N768" s="230">
        <f t="shared" si="27"/>
        <v>0</v>
      </c>
    </row>
    <row r="769" spans="1:14" s="221" customFormat="1" ht="16.5" customHeight="1" x14ac:dyDescent="0.2">
      <c r="A769" s="222"/>
      <c r="B769" s="223"/>
      <c r="C769" s="224"/>
      <c r="D769" s="230"/>
      <c r="E769" s="226"/>
      <c r="F769" s="227"/>
      <c r="G769" s="228"/>
      <c r="H769" s="229"/>
      <c r="I769" s="228"/>
      <c r="J769" s="229"/>
      <c r="K769" s="218">
        <f t="shared" si="26"/>
        <v>0</v>
      </c>
      <c r="L769" s="207"/>
      <c r="N769" s="230">
        <f t="shared" si="27"/>
        <v>0</v>
      </c>
    </row>
    <row r="770" spans="1:14" s="221" customFormat="1" ht="16.5" customHeight="1" x14ac:dyDescent="0.2">
      <c r="A770" s="222"/>
      <c r="B770" s="223"/>
      <c r="C770" s="224"/>
      <c r="D770" s="230"/>
      <c r="E770" s="226"/>
      <c r="F770" s="227"/>
      <c r="G770" s="228"/>
      <c r="H770" s="229"/>
      <c r="I770" s="228"/>
      <c r="J770" s="229"/>
      <c r="K770" s="218">
        <f t="shared" si="26"/>
        <v>0</v>
      </c>
      <c r="L770" s="207"/>
      <c r="N770" s="230">
        <f t="shared" si="27"/>
        <v>0</v>
      </c>
    </row>
    <row r="771" spans="1:14" s="221" customFormat="1" ht="16.5" customHeight="1" x14ac:dyDescent="0.2">
      <c r="A771" s="222"/>
      <c r="B771" s="223"/>
      <c r="C771" s="224"/>
      <c r="D771" s="230"/>
      <c r="E771" s="226"/>
      <c r="F771" s="227"/>
      <c r="G771" s="228"/>
      <c r="H771" s="229"/>
      <c r="I771" s="228"/>
      <c r="J771" s="229"/>
      <c r="K771" s="218">
        <f t="shared" si="26"/>
        <v>0</v>
      </c>
      <c r="L771" s="207"/>
      <c r="N771" s="230">
        <f t="shared" si="27"/>
        <v>0</v>
      </c>
    </row>
    <row r="772" spans="1:14" s="221" customFormat="1" ht="16.5" customHeight="1" x14ac:dyDescent="0.2">
      <c r="A772" s="222"/>
      <c r="B772" s="223"/>
      <c r="C772" s="224"/>
      <c r="D772" s="230"/>
      <c r="E772" s="226"/>
      <c r="F772" s="227"/>
      <c r="G772" s="228"/>
      <c r="H772" s="229"/>
      <c r="I772" s="228"/>
      <c r="J772" s="229"/>
      <c r="K772" s="218">
        <f t="shared" si="26"/>
        <v>0</v>
      </c>
      <c r="L772" s="207"/>
      <c r="N772" s="230">
        <f t="shared" si="27"/>
        <v>0</v>
      </c>
    </row>
    <row r="773" spans="1:14" s="221" customFormat="1" ht="16.5" customHeight="1" x14ac:dyDescent="0.2">
      <c r="A773" s="222"/>
      <c r="B773" s="223"/>
      <c r="C773" s="224"/>
      <c r="D773" s="230"/>
      <c r="E773" s="226"/>
      <c r="F773" s="227"/>
      <c r="G773" s="228"/>
      <c r="H773" s="229"/>
      <c r="I773" s="228"/>
      <c r="J773" s="229"/>
      <c r="K773" s="218">
        <f t="shared" si="26"/>
        <v>0</v>
      </c>
      <c r="L773" s="207"/>
      <c r="N773" s="230">
        <f t="shared" si="27"/>
        <v>0</v>
      </c>
    </row>
    <row r="774" spans="1:14" s="221" customFormat="1" ht="16.5" customHeight="1" x14ac:dyDescent="0.2">
      <c r="A774" s="222"/>
      <c r="B774" s="223"/>
      <c r="C774" s="224"/>
      <c r="D774" s="230"/>
      <c r="E774" s="226"/>
      <c r="F774" s="227"/>
      <c r="G774" s="228"/>
      <c r="H774" s="229"/>
      <c r="I774" s="228"/>
      <c r="J774" s="229"/>
      <c r="K774" s="218">
        <f t="shared" si="26"/>
        <v>0</v>
      </c>
      <c r="L774" s="207"/>
      <c r="N774" s="230">
        <f t="shared" si="27"/>
        <v>0</v>
      </c>
    </row>
    <row r="775" spans="1:14" s="221" customFormat="1" ht="16.5" customHeight="1" x14ac:dyDescent="0.2">
      <c r="A775" s="222"/>
      <c r="B775" s="223"/>
      <c r="C775" s="224"/>
      <c r="D775" s="230"/>
      <c r="E775" s="226"/>
      <c r="F775" s="227"/>
      <c r="G775" s="228"/>
      <c r="H775" s="229"/>
      <c r="I775" s="228"/>
      <c r="J775" s="229"/>
      <c r="K775" s="218">
        <f t="shared" si="26"/>
        <v>0</v>
      </c>
      <c r="L775" s="207"/>
      <c r="N775" s="230">
        <f t="shared" si="27"/>
        <v>0</v>
      </c>
    </row>
    <row r="776" spans="1:14" s="221" customFormat="1" ht="16.5" customHeight="1" x14ac:dyDescent="0.2">
      <c r="A776" s="222"/>
      <c r="B776" s="223"/>
      <c r="C776" s="224"/>
      <c r="D776" s="230"/>
      <c r="E776" s="226"/>
      <c r="F776" s="227"/>
      <c r="G776" s="228"/>
      <c r="H776" s="229"/>
      <c r="I776" s="228"/>
      <c r="J776" s="229"/>
      <c r="K776" s="218">
        <f t="shared" si="26"/>
        <v>0</v>
      </c>
      <c r="L776" s="207"/>
      <c r="N776" s="230">
        <f t="shared" si="27"/>
        <v>0</v>
      </c>
    </row>
    <row r="777" spans="1:14" s="221" customFormat="1" ht="16.5" customHeight="1" x14ac:dyDescent="0.2">
      <c r="A777" s="222"/>
      <c r="B777" s="223"/>
      <c r="C777" s="224"/>
      <c r="D777" s="230"/>
      <c r="E777" s="226"/>
      <c r="F777" s="227"/>
      <c r="G777" s="228"/>
      <c r="H777" s="229"/>
      <c r="I777" s="228"/>
      <c r="J777" s="229"/>
      <c r="K777" s="218">
        <f t="shared" si="26"/>
        <v>0</v>
      </c>
      <c r="L777" s="207"/>
      <c r="N777" s="230">
        <f t="shared" si="27"/>
        <v>0</v>
      </c>
    </row>
    <row r="778" spans="1:14" s="221" customFormat="1" ht="16.5" customHeight="1" x14ac:dyDescent="0.2">
      <c r="A778" s="222"/>
      <c r="B778" s="223"/>
      <c r="C778" s="224"/>
      <c r="D778" s="230"/>
      <c r="E778" s="226"/>
      <c r="F778" s="227"/>
      <c r="G778" s="228"/>
      <c r="H778" s="229"/>
      <c r="I778" s="228"/>
      <c r="J778" s="229"/>
      <c r="K778" s="218">
        <f t="shared" si="26"/>
        <v>0</v>
      </c>
      <c r="L778" s="207"/>
      <c r="N778" s="230">
        <f t="shared" si="27"/>
        <v>0</v>
      </c>
    </row>
    <row r="779" spans="1:14" s="221" customFormat="1" ht="16.5" customHeight="1" x14ac:dyDescent="0.2">
      <c r="A779" s="222"/>
      <c r="B779" s="223"/>
      <c r="C779" s="224"/>
      <c r="D779" s="230"/>
      <c r="E779" s="226"/>
      <c r="F779" s="227"/>
      <c r="G779" s="228"/>
      <c r="H779" s="229"/>
      <c r="I779" s="228"/>
      <c r="J779" s="229"/>
      <c r="K779" s="218">
        <f t="shared" si="26"/>
        <v>0</v>
      </c>
      <c r="L779" s="207"/>
      <c r="N779" s="230">
        <f t="shared" si="27"/>
        <v>0</v>
      </c>
    </row>
    <row r="780" spans="1:14" s="221" customFormat="1" ht="16.5" customHeight="1" x14ac:dyDescent="0.2">
      <c r="A780" s="222"/>
      <c r="B780" s="223"/>
      <c r="C780" s="224"/>
      <c r="D780" s="230"/>
      <c r="E780" s="226"/>
      <c r="F780" s="227"/>
      <c r="G780" s="228"/>
      <c r="H780" s="229"/>
      <c r="I780" s="228"/>
      <c r="J780" s="229"/>
      <c r="K780" s="218">
        <f t="shared" si="26"/>
        <v>0</v>
      </c>
      <c r="L780" s="207"/>
      <c r="N780" s="230">
        <f t="shared" si="27"/>
        <v>0</v>
      </c>
    </row>
    <row r="781" spans="1:14" s="221" customFormat="1" ht="16.5" customHeight="1" x14ac:dyDescent="0.2">
      <c r="A781" s="222"/>
      <c r="B781" s="223"/>
      <c r="C781" s="224"/>
      <c r="D781" s="230"/>
      <c r="E781" s="226"/>
      <c r="F781" s="227"/>
      <c r="G781" s="228"/>
      <c r="H781" s="229"/>
      <c r="I781" s="228"/>
      <c r="J781" s="229"/>
      <c r="K781" s="218">
        <f t="shared" ref="K781:K844" si="28">$G781*$K$6</f>
        <v>0</v>
      </c>
      <c r="L781" s="207"/>
      <c r="N781" s="230">
        <f t="shared" si="27"/>
        <v>0</v>
      </c>
    </row>
    <row r="782" spans="1:14" s="221" customFormat="1" ht="16.5" customHeight="1" x14ac:dyDescent="0.2">
      <c r="A782" s="222"/>
      <c r="B782" s="223"/>
      <c r="C782" s="224"/>
      <c r="D782" s="230"/>
      <c r="E782" s="226"/>
      <c r="F782" s="227"/>
      <c r="G782" s="228"/>
      <c r="H782" s="229"/>
      <c r="I782" s="228"/>
      <c r="J782" s="229"/>
      <c r="K782" s="218">
        <f t="shared" si="28"/>
        <v>0</v>
      </c>
      <c r="L782" s="207"/>
      <c r="N782" s="230">
        <f t="shared" ref="N782:N845" si="29">IF(D782="SŽDC",0,IF(D782="Ostatní",0,IF(D782="",0,1)))</f>
        <v>0</v>
      </c>
    </row>
    <row r="783" spans="1:14" s="221" customFormat="1" ht="16.5" customHeight="1" x14ac:dyDescent="0.2">
      <c r="A783" s="222"/>
      <c r="B783" s="223"/>
      <c r="C783" s="224"/>
      <c r="D783" s="230"/>
      <c r="E783" s="226"/>
      <c r="F783" s="227"/>
      <c r="G783" s="228"/>
      <c r="H783" s="229"/>
      <c r="I783" s="228"/>
      <c r="J783" s="229"/>
      <c r="K783" s="218">
        <f t="shared" si="28"/>
        <v>0</v>
      </c>
      <c r="L783" s="207"/>
      <c r="N783" s="230">
        <f t="shared" si="29"/>
        <v>0</v>
      </c>
    </row>
    <row r="784" spans="1:14" s="221" customFormat="1" ht="16.5" customHeight="1" x14ac:dyDescent="0.2">
      <c r="A784" s="222"/>
      <c r="B784" s="223"/>
      <c r="C784" s="224"/>
      <c r="D784" s="230"/>
      <c r="E784" s="226"/>
      <c r="F784" s="227"/>
      <c r="G784" s="228"/>
      <c r="H784" s="229"/>
      <c r="I784" s="228"/>
      <c r="J784" s="229"/>
      <c r="K784" s="218">
        <f t="shared" si="28"/>
        <v>0</v>
      </c>
      <c r="L784" s="207"/>
      <c r="N784" s="230">
        <f t="shared" si="29"/>
        <v>0</v>
      </c>
    </row>
    <row r="785" spans="1:14" s="221" customFormat="1" ht="16.5" customHeight="1" x14ac:dyDescent="0.2">
      <c r="A785" s="222"/>
      <c r="B785" s="223"/>
      <c r="C785" s="224"/>
      <c r="D785" s="230"/>
      <c r="E785" s="226"/>
      <c r="F785" s="227"/>
      <c r="G785" s="228"/>
      <c r="H785" s="229"/>
      <c r="I785" s="228"/>
      <c r="J785" s="229"/>
      <c r="K785" s="218">
        <f t="shared" si="28"/>
        <v>0</v>
      </c>
      <c r="L785" s="207"/>
      <c r="N785" s="230">
        <f t="shared" si="29"/>
        <v>0</v>
      </c>
    </row>
    <row r="786" spans="1:14" s="221" customFormat="1" ht="16.5" customHeight="1" x14ac:dyDescent="0.2">
      <c r="A786" s="222"/>
      <c r="B786" s="223"/>
      <c r="C786" s="224"/>
      <c r="D786" s="230"/>
      <c r="E786" s="226"/>
      <c r="F786" s="227"/>
      <c r="G786" s="228"/>
      <c r="H786" s="229"/>
      <c r="I786" s="228"/>
      <c r="J786" s="229"/>
      <c r="K786" s="218">
        <f t="shared" si="28"/>
        <v>0</v>
      </c>
      <c r="L786" s="207"/>
      <c r="N786" s="230">
        <f t="shared" si="29"/>
        <v>0</v>
      </c>
    </row>
    <row r="787" spans="1:14" s="221" customFormat="1" ht="16.5" customHeight="1" x14ac:dyDescent="0.2">
      <c r="A787" s="222"/>
      <c r="B787" s="223"/>
      <c r="C787" s="224"/>
      <c r="D787" s="230"/>
      <c r="E787" s="226"/>
      <c r="F787" s="227"/>
      <c r="G787" s="228"/>
      <c r="H787" s="229"/>
      <c r="I787" s="228"/>
      <c r="J787" s="229"/>
      <c r="K787" s="218">
        <f t="shared" si="28"/>
        <v>0</v>
      </c>
      <c r="L787" s="207"/>
      <c r="N787" s="230">
        <f t="shared" si="29"/>
        <v>0</v>
      </c>
    </row>
    <row r="788" spans="1:14" s="221" customFormat="1" ht="16.5" customHeight="1" x14ac:dyDescent="0.2">
      <c r="A788" s="222"/>
      <c r="B788" s="223"/>
      <c r="C788" s="224"/>
      <c r="D788" s="230"/>
      <c r="E788" s="226"/>
      <c r="F788" s="227"/>
      <c r="G788" s="228"/>
      <c r="H788" s="229"/>
      <c r="I788" s="228"/>
      <c r="J788" s="229"/>
      <c r="K788" s="218">
        <f t="shared" si="28"/>
        <v>0</v>
      </c>
      <c r="L788" s="207"/>
      <c r="N788" s="230">
        <f t="shared" si="29"/>
        <v>0</v>
      </c>
    </row>
    <row r="789" spans="1:14" s="221" customFormat="1" ht="16.5" customHeight="1" x14ac:dyDescent="0.2">
      <c r="A789" s="222"/>
      <c r="B789" s="223"/>
      <c r="C789" s="224"/>
      <c r="D789" s="230"/>
      <c r="E789" s="226"/>
      <c r="F789" s="227"/>
      <c r="G789" s="228"/>
      <c r="H789" s="229"/>
      <c r="I789" s="228"/>
      <c r="J789" s="229"/>
      <c r="K789" s="218">
        <f t="shared" si="28"/>
        <v>0</v>
      </c>
      <c r="L789" s="207"/>
      <c r="N789" s="230">
        <f t="shared" si="29"/>
        <v>0</v>
      </c>
    </row>
    <row r="790" spans="1:14" s="221" customFormat="1" ht="16.5" customHeight="1" x14ac:dyDescent="0.2">
      <c r="A790" s="222"/>
      <c r="B790" s="223"/>
      <c r="C790" s="224"/>
      <c r="D790" s="230"/>
      <c r="E790" s="226"/>
      <c r="F790" s="227"/>
      <c r="G790" s="228"/>
      <c r="H790" s="229"/>
      <c r="I790" s="228"/>
      <c r="J790" s="229"/>
      <c r="K790" s="218">
        <f t="shared" si="28"/>
        <v>0</v>
      </c>
      <c r="L790" s="207"/>
      <c r="N790" s="230">
        <f t="shared" si="29"/>
        <v>0</v>
      </c>
    </row>
    <row r="791" spans="1:14" s="221" customFormat="1" ht="16.5" customHeight="1" x14ac:dyDescent="0.2">
      <c r="A791" s="222"/>
      <c r="B791" s="223"/>
      <c r="C791" s="224"/>
      <c r="D791" s="230"/>
      <c r="E791" s="226"/>
      <c r="F791" s="227"/>
      <c r="G791" s="228"/>
      <c r="H791" s="229"/>
      <c r="I791" s="228"/>
      <c r="J791" s="229"/>
      <c r="K791" s="218">
        <f t="shared" si="28"/>
        <v>0</v>
      </c>
      <c r="L791" s="207"/>
      <c r="N791" s="230">
        <f t="shared" si="29"/>
        <v>0</v>
      </c>
    </row>
    <row r="792" spans="1:14" s="221" customFormat="1" ht="16.5" customHeight="1" x14ac:dyDescent="0.2">
      <c r="A792" s="222"/>
      <c r="B792" s="223"/>
      <c r="C792" s="224"/>
      <c r="D792" s="230"/>
      <c r="E792" s="226"/>
      <c r="F792" s="227"/>
      <c r="G792" s="228"/>
      <c r="H792" s="229"/>
      <c r="I792" s="228"/>
      <c r="J792" s="229"/>
      <c r="K792" s="218">
        <f t="shared" si="28"/>
        <v>0</v>
      </c>
      <c r="L792" s="207"/>
      <c r="N792" s="230">
        <f t="shared" si="29"/>
        <v>0</v>
      </c>
    </row>
    <row r="793" spans="1:14" s="221" customFormat="1" ht="16.5" customHeight="1" x14ac:dyDescent="0.2">
      <c r="A793" s="222"/>
      <c r="B793" s="223"/>
      <c r="C793" s="224"/>
      <c r="D793" s="230"/>
      <c r="E793" s="226"/>
      <c r="F793" s="227"/>
      <c r="G793" s="228"/>
      <c r="H793" s="229"/>
      <c r="I793" s="228"/>
      <c r="J793" s="229"/>
      <c r="K793" s="218">
        <f t="shared" si="28"/>
        <v>0</v>
      </c>
      <c r="L793" s="207"/>
      <c r="N793" s="230">
        <f t="shared" si="29"/>
        <v>0</v>
      </c>
    </row>
    <row r="794" spans="1:14" s="221" customFormat="1" ht="16.5" customHeight="1" x14ac:dyDescent="0.2">
      <c r="A794" s="222"/>
      <c r="B794" s="223"/>
      <c r="C794" s="224"/>
      <c r="D794" s="230"/>
      <c r="E794" s="226"/>
      <c r="F794" s="227"/>
      <c r="G794" s="228"/>
      <c r="H794" s="229"/>
      <c r="I794" s="228"/>
      <c r="J794" s="229"/>
      <c r="K794" s="218">
        <f t="shared" si="28"/>
        <v>0</v>
      </c>
      <c r="L794" s="207"/>
      <c r="N794" s="230">
        <f t="shared" si="29"/>
        <v>0</v>
      </c>
    </row>
    <row r="795" spans="1:14" s="221" customFormat="1" ht="16.5" customHeight="1" x14ac:dyDescent="0.2">
      <c r="A795" s="222"/>
      <c r="B795" s="223"/>
      <c r="C795" s="224"/>
      <c r="D795" s="230"/>
      <c r="E795" s="226"/>
      <c r="F795" s="227"/>
      <c r="G795" s="228"/>
      <c r="H795" s="229"/>
      <c r="I795" s="228"/>
      <c r="J795" s="229"/>
      <c r="K795" s="218">
        <f t="shared" si="28"/>
        <v>0</v>
      </c>
      <c r="L795" s="207"/>
      <c r="N795" s="230">
        <f t="shared" si="29"/>
        <v>0</v>
      </c>
    </row>
    <row r="796" spans="1:14" s="221" customFormat="1" ht="16.5" customHeight="1" x14ac:dyDescent="0.2">
      <c r="A796" s="222"/>
      <c r="B796" s="223"/>
      <c r="C796" s="224"/>
      <c r="D796" s="230"/>
      <c r="E796" s="226"/>
      <c r="F796" s="227"/>
      <c r="G796" s="228"/>
      <c r="H796" s="229"/>
      <c r="I796" s="228"/>
      <c r="J796" s="229"/>
      <c r="K796" s="218">
        <f t="shared" si="28"/>
        <v>0</v>
      </c>
      <c r="L796" s="207"/>
      <c r="N796" s="230">
        <f t="shared" si="29"/>
        <v>0</v>
      </c>
    </row>
    <row r="797" spans="1:14" s="221" customFormat="1" ht="16.5" customHeight="1" x14ac:dyDescent="0.2">
      <c r="A797" s="222"/>
      <c r="B797" s="223"/>
      <c r="C797" s="224"/>
      <c r="D797" s="230"/>
      <c r="E797" s="226"/>
      <c r="F797" s="227"/>
      <c r="G797" s="228"/>
      <c r="H797" s="229"/>
      <c r="I797" s="228"/>
      <c r="J797" s="229"/>
      <c r="K797" s="218">
        <f t="shared" si="28"/>
        <v>0</v>
      </c>
      <c r="L797" s="207"/>
      <c r="N797" s="230">
        <f t="shared" si="29"/>
        <v>0</v>
      </c>
    </row>
    <row r="798" spans="1:14" s="221" customFormat="1" ht="16.5" customHeight="1" x14ac:dyDescent="0.2">
      <c r="A798" s="222"/>
      <c r="B798" s="223"/>
      <c r="C798" s="224"/>
      <c r="D798" s="230"/>
      <c r="E798" s="226"/>
      <c r="F798" s="227"/>
      <c r="G798" s="228"/>
      <c r="H798" s="229"/>
      <c r="I798" s="228"/>
      <c r="J798" s="229"/>
      <c r="K798" s="218">
        <f t="shared" si="28"/>
        <v>0</v>
      </c>
      <c r="L798" s="207"/>
      <c r="N798" s="230">
        <f t="shared" si="29"/>
        <v>0</v>
      </c>
    </row>
    <row r="799" spans="1:14" s="221" customFormat="1" ht="16.5" customHeight="1" x14ac:dyDescent="0.2">
      <c r="A799" s="222"/>
      <c r="B799" s="223"/>
      <c r="C799" s="224"/>
      <c r="D799" s="230"/>
      <c r="E799" s="226"/>
      <c r="F799" s="227"/>
      <c r="G799" s="228"/>
      <c r="H799" s="229"/>
      <c r="I799" s="228"/>
      <c r="J799" s="229"/>
      <c r="K799" s="218">
        <f t="shared" si="28"/>
        <v>0</v>
      </c>
      <c r="L799" s="207"/>
      <c r="N799" s="230">
        <f t="shared" si="29"/>
        <v>0</v>
      </c>
    </row>
    <row r="800" spans="1:14" s="221" customFormat="1" ht="16.5" customHeight="1" x14ac:dyDescent="0.2">
      <c r="A800" s="222"/>
      <c r="B800" s="223"/>
      <c r="C800" s="224"/>
      <c r="D800" s="230"/>
      <c r="E800" s="226"/>
      <c r="F800" s="227"/>
      <c r="G800" s="228"/>
      <c r="H800" s="229"/>
      <c r="I800" s="228"/>
      <c r="J800" s="229"/>
      <c r="K800" s="218">
        <f t="shared" si="28"/>
        <v>0</v>
      </c>
      <c r="L800" s="207"/>
      <c r="N800" s="230">
        <f t="shared" si="29"/>
        <v>0</v>
      </c>
    </row>
    <row r="801" spans="1:14" s="221" customFormat="1" ht="16.5" customHeight="1" x14ac:dyDescent="0.2">
      <c r="A801" s="222"/>
      <c r="B801" s="223"/>
      <c r="C801" s="224"/>
      <c r="D801" s="230"/>
      <c r="E801" s="226"/>
      <c r="F801" s="227"/>
      <c r="G801" s="228"/>
      <c r="H801" s="229"/>
      <c r="I801" s="228"/>
      <c r="J801" s="229"/>
      <c r="K801" s="218">
        <f t="shared" si="28"/>
        <v>0</v>
      </c>
      <c r="L801" s="207"/>
      <c r="N801" s="230">
        <f t="shared" si="29"/>
        <v>0</v>
      </c>
    </row>
    <row r="802" spans="1:14" s="221" customFormat="1" ht="16.5" customHeight="1" x14ac:dyDescent="0.2">
      <c r="A802" s="222"/>
      <c r="B802" s="223"/>
      <c r="C802" s="224"/>
      <c r="D802" s="230"/>
      <c r="E802" s="226"/>
      <c r="F802" s="227"/>
      <c r="G802" s="228"/>
      <c r="H802" s="229"/>
      <c r="I802" s="228"/>
      <c r="J802" s="229"/>
      <c r="K802" s="218">
        <f t="shared" si="28"/>
        <v>0</v>
      </c>
      <c r="L802" s="207"/>
      <c r="N802" s="230">
        <f t="shared" si="29"/>
        <v>0</v>
      </c>
    </row>
    <row r="803" spans="1:14" s="221" customFormat="1" ht="16.5" customHeight="1" x14ac:dyDescent="0.2">
      <c r="A803" s="222"/>
      <c r="B803" s="223"/>
      <c r="C803" s="224"/>
      <c r="D803" s="230"/>
      <c r="E803" s="226"/>
      <c r="F803" s="227"/>
      <c r="G803" s="228"/>
      <c r="H803" s="229"/>
      <c r="I803" s="228"/>
      <c r="J803" s="229"/>
      <c r="K803" s="218">
        <f t="shared" si="28"/>
        <v>0</v>
      </c>
      <c r="L803" s="207"/>
      <c r="N803" s="230">
        <f t="shared" si="29"/>
        <v>0</v>
      </c>
    </row>
    <row r="804" spans="1:14" s="221" customFormat="1" ht="16.5" customHeight="1" x14ac:dyDescent="0.2">
      <c r="A804" s="222"/>
      <c r="B804" s="223"/>
      <c r="C804" s="224"/>
      <c r="D804" s="230"/>
      <c r="E804" s="226"/>
      <c r="F804" s="227"/>
      <c r="G804" s="228"/>
      <c r="H804" s="229"/>
      <c r="I804" s="228"/>
      <c r="J804" s="229"/>
      <c r="K804" s="218">
        <f t="shared" si="28"/>
        <v>0</v>
      </c>
      <c r="L804" s="207"/>
      <c r="N804" s="230">
        <f t="shared" si="29"/>
        <v>0</v>
      </c>
    </row>
    <row r="805" spans="1:14" s="221" customFormat="1" ht="16.5" customHeight="1" x14ac:dyDescent="0.2">
      <c r="A805" s="222"/>
      <c r="B805" s="223"/>
      <c r="C805" s="224"/>
      <c r="D805" s="230"/>
      <c r="E805" s="226"/>
      <c r="F805" s="227"/>
      <c r="G805" s="228"/>
      <c r="H805" s="229"/>
      <c r="I805" s="228"/>
      <c r="J805" s="229"/>
      <c r="K805" s="218">
        <f t="shared" si="28"/>
        <v>0</v>
      </c>
      <c r="L805" s="207"/>
      <c r="N805" s="230">
        <f t="shared" si="29"/>
        <v>0</v>
      </c>
    </row>
    <row r="806" spans="1:14" s="221" customFormat="1" ht="16.5" customHeight="1" x14ac:dyDescent="0.2">
      <c r="A806" s="222"/>
      <c r="B806" s="223"/>
      <c r="C806" s="224"/>
      <c r="D806" s="230"/>
      <c r="E806" s="226"/>
      <c r="F806" s="227"/>
      <c r="G806" s="228"/>
      <c r="H806" s="229"/>
      <c r="I806" s="228"/>
      <c r="J806" s="229"/>
      <c r="K806" s="218">
        <f t="shared" si="28"/>
        <v>0</v>
      </c>
      <c r="L806" s="207"/>
      <c r="N806" s="230">
        <f t="shared" si="29"/>
        <v>0</v>
      </c>
    </row>
    <row r="807" spans="1:14" s="221" customFormat="1" ht="16.5" customHeight="1" x14ac:dyDescent="0.2">
      <c r="A807" s="222"/>
      <c r="B807" s="223"/>
      <c r="C807" s="224"/>
      <c r="D807" s="230"/>
      <c r="E807" s="226"/>
      <c r="F807" s="227"/>
      <c r="G807" s="228"/>
      <c r="H807" s="229"/>
      <c r="I807" s="228"/>
      <c r="J807" s="229"/>
      <c r="K807" s="218">
        <f t="shared" si="28"/>
        <v>0</v>
      </c>
      <c r="L807" s="207"/>
      <c r="N807" s="230">
        <f t="shared" si="29"/>
        <v>0</v>
      </c>
    </row>
    <row r="808" spans="1:14" s="221" customFormat="1" ht="16.5" customHeight="1" x14ac:dyDescent="0.2">
      <c r="A808" s="222"/>
      <c r="B808" s="223"/>
      <c r="C808" s="224"/>
      <c r="D808" s="230"/>
      <c r="E808" s="226"/>
      <c r="F808" s="227"/>
      <c r="G808" s="228"/>
      <c r="H808" s="229"/>
      <c r="I808" s="228"/>
      <c r="J808" s="229"/>
      <c r="K808" s="218">
        <f t="shared" si="28"/>
        <v>0</v>
      </c>
      <c r="L808" s="207"/>
      <c r="N808" s="230">
        <f t="shared" si="29"/>
        <v>0</v>
      </c>
    </row>
    <row r="809" spans="1:14" s="221" customFormat="1" ht="16.5" customHeight="1" x14ac:dyDescent="0.2">
      <c r="A809" s="222"/>
      <c r="B809" s="223"/>
      <c r="C809" s="224"/>
      <c r="D809" s="230"/>
      <c r="E809" s="226"/>
      <c r="F809" s="227"/>
      <c r="G809" s="228"/>
      <c r="H809" s="229"/>
      <c r="I809" s="228"/>
      <c r="J809" s="229"/>
      <c r="K809" s="218">
        <f t="shared" si="28"/>
        <v>0</v>
      </c>
      <c r="L809" s="207"/>
      <c r="N809" s="230">
        <f t="shared" si="29"/>
        <v>0</v>
      </c>
    </row>
    <row r="810" spans="1:14" s="221" customFormat="1" ht="16.5" customHeight="1" x14ac:dyDescent="0.2">
      <c r="A810" s="222"/>
      <c r="B810" s="223"/>
      <c r="C810" s="224"/>
      <c r="D810" s="230"/>
      <c r="E810" s="226"/>
      <c r="F810" s="227"/>
      <c r="G810" s="228"/>
      <c r="H810" s="229"/>
      <c r="I810" s="228"/>
      <c r="J810" s="229"/>
      <c r="K810" s="218">
        <f t="shared" si="28"/>
        <v>0</v>
      </c>
      <c r="L810" s="207"/>
      <c r="N810" s="230">
        <f t="shared" si="29"/>
        <v>0</v>
      </c>
    </row>
    <row r="811" spans="1:14" s="221" customFormat="1" ht="16.5" customHeight="1" x14ac:dyDescent="0.2">
      <c r="A811" s="222"/>
      <c r="B811" s="223"/>
      <c r="C811" s="224"/>
      <c r="D811" s="230"/>
      <c r="E811" s="226"/>
      <c r="F811" s="227"/>
      <c r="G811" s="228"/>
      <c r="H811" s="229"/>
      <c r="I811" s="228"/>
      <c r="J811" s="229"/>
      <c r="K811" s="218">
        <f t="shared" si="28"/>
        <v>0</v>
      </c>
      <c r="L811" s="207"/>
      <c r="N811" s="230">
        <f t="shared" si="29"/>
        <v>0</v>
      </c>
    </row>
    <row r="812" spans="1:14" s="221" customFormat="1" ht="16.5" customHeight="1" x14ac:dyDescent="0.2">
      <c r="A812" s="222"/>
      <c r="B812" s="223"/>
      <c r="C812" s="224"/>
      <c r="D812" s="230"/>
      <c r="E812" s="226"/>
      <c r="F812" s="227"/>
      <c r="G812" s="228"/>
      <c r="H812" s="229"/>
      <c r="I812" s="228"/>
      <c r="J812" s="229"/>
      <c r="K812" s="218">
        <f t="shared" si="28"/>
        <v>0</v>
      </c>
      <c r="L812" s="207"/>
      <c r="N812" s="230">
        <f t="shared" si="29"/>
        <v>0</v>
      </c>
    </row>
    <row r="813" spans="1:14" s="221" customFormat="1" ht="16.5" customHeight="1" x14ac:dyDescent="0.2">
      <c r="A813" s="222"/>
      <c r="B813" s="223"/>
      <c r="C813" s="224"/>
      <c r="D813" s="230"/>
      <c r="E813" s="226"/>
      <c r="F813" s="227"/>
      <c r="G813" s="228"/>
      <c r="H813" s="229"/>
      <c r="I813" s="228"/>
      <c r="J813" s="229"/>
      <c r="K813" s="218">
        <f t="shared" si="28"/>
        <v>0</v>
      </c>
      <c r="L813" s="207"/>
      <c r="N813" s="230">
        <f t="shared" si="29"/>
        <v>0</v>
      </c>
    </row>
    <row r="814" spans="1:14" s="221" customFormat="1" ht="16.5" customHeight="1" x14ac:dyDescent="0.2">
      <c r="A814" s="222"/>
      <c r="B814" s="223"/>
      <c r="C814" s="224"/>
      <c r="D814" s="230"/>
      <c r="E814" s="226"/>
      <c r="F814" s="227"/>
      <c r="G814" s="228"/>
      <c r="H814" s="229"/>
      <c r="I814" s="228"/>
      <c r="J814" s="229"/>
      <c r="K814" s="218">
        <f t="shared" si="28"/>
        <v>0</v>
      </c>
      <c r="L814" s="207"/>
      <c r="N814" s="230">
        <f t="shared" si="29"/>
        <v>0</v>
      </c>
    </row>
    <row r="815" spans="1:14" s="221" customFormat="1" ht="16.5" customHeight="1" x14ac:dyDescent="0.2">
      <c r="A815" s="222"/>
      <c r="B815" s="223"/>
      <c r="C815" s="224"/>
      <c r="D815" s="230"/>
      <c r="E815" s="226"/>
      <c r="F815" s="227"/>
      <c r="G815" s="228"/>
      <c r="H815" s="229"/>
      <c r="I815" s="228"/>
      <c r="J815" s="229"/>
      <c r="K815" s="218">
        <f t="shared" si="28"/>
        <v>0</v>
      </c>
      <c r="L815" s="207"/>
      <c r="N815" s="230">
        <f t="shared" si="29"/>
        <v>0</v>
      </c>
    </row>
    <row r="816" spans="1:14" s="221" customFormat="1" ht="16.5" customHeight="1" x14ac:dyDescent="0.2">
      <c r="A816" s="222"/>
      <c r="B816" s="223"/>
      <c r="C816" s="224"/>
      <c r="D816" s="230"/>
      <c r="E816" s="226"/>
      <c r="F816" s="227"/>
      <c r="G816" s="228"/>
      <c r="H816" s="229"/>
      <c r="I816" s="228"/>
      <c r="J816" s="229"/>
      <c r="K816" s="218">
        <f t="shared" si="28"/>
        <v>0</v>
      </c>
      <c r="L816" s="207"/>
      <c r="N816" s="230">
        <f t="shared" si="29"/>
        <v>0</v>
      </c>
    </row>
    <row r="817" spans="1:14" s="221" customFormat="1" ht="16.5" customHeight="1" x14ac:dyDescent="0.2">
      <c r="A817" s="222"/>
      <c r="B817" s="223"/>
      <c r="C817" s="224"/>
      <c r="D817" s="230"/>
      <c r="E817" s="226"/>
      <c r="F817" s="227"/>
      <c r="G817" s="228"/>
      <c r="H817" s="229"/>
      <c r="I817" s="228"/>
      <c r="J817" s="229"/>
      <c r="K817" s="218">
        <f t="shared" si="28"/>
        <v>0</v>
      </c>
      <c r="L817" s="207"/>
      <c r="N817" s="230">
        <f t="shared" si="29"/>
        <v>0</v>
      </c>
    </row>
    <row r="818" spans="1:14" s="221" customFormat="1" ht="16.5" customHeight="1" x14ac:dyDescent="0.2">
      <c r="A818" s="222"/>
      <c r="B818" s="223"/>
      <c r="C818" s="224"/>
      <c r="D818" s="230"/>
      <c r="E818" s="226"/>
      <c r="F818" s="227"/>
      <c r="G818" s="228"/>
      <c r="H818" s="229"/>
      <c r="I818" s="228"/>
      <c r="J818" s="229"/>
      <c r="K818" s="218">
        <f t="shared" si="28"/>
        <v>0</v>
      </c>
      <c r="L818" s="207"/>
      <c r="N818" s="230">
        <f t="shared" si="29"/>
        <v>0</v>
      </c>
    </row>
    <row r="819" spans="1:14" s="221" customFormat="1" ht="16.5" customHeight="1" x14ac:dyDescent="0.2">
      <c r="A819" s="222"/>
      <c r="B819" s="223"/>
      <c r="C819" s="224"/>
      <c r="D819" s="230"/>
      <c r="E819" s="226"/>
      <c r="F819" s="227"/>
      <c r="G819" s="228"/>
      <c r="H819" s="229"/>
      <c r="I819" s="228"/>
      <c r="J819" s="229"/>
      <c r="K819" s="218">
        <f t="shared" si="28"/>
        <v>0</v>
      </c>
      <c r="L819" s="207"/>
      <c r="N819" s="230">
        <f t="shared" si="29"/>
        <v>0</v>
      </c>
    </row>
    <row r="820" spans="1:14" s="221" customFormat="1" ht="16.5" customHeight="1" x14ac:dyDescent="0.2">
      <c r="A820" s="222"/>
      <c r="B820" s="223"/>
      <c r="C820" s="224"/>
      <c r="D820" s="230"/>
      <c r="E820" s="226"/>
      <c r="F820" s="227"/>
      <c r="G820" s="228"/>
      <c r="H820" s="229"/>
      <c r="I820" s="228"/>
      <c r="J820" s="229"/>
      <c r="K820" s="218">
        <f t="shared" si="28"/>
        <v>0</v>
      </c>
      <c r="L820" s="207"/>
      <c r="N820" s="230">
        <f t="shared" si="29"/>
        <v>0</v>
      </c>
    </row>
    <row r="821" spans="1:14" s="221" customFormat="1" ht="16.5" customHeight="1" x14ac:dyDescent="0.2">
      <c r="A821" s="222"/>
      <c r="B821" s="223"/>
      <c r="C821" s="224"/>
      <c r="D821" s="230"/>
      <c r="E821" s="226"/>
      <c r="F821" s="227"/>
      <c r="G821" s="228"/>
      <c r="H821" s="229"/>
      <c r="I821" s="228"/>
      <c r="J821" s="229"/>
      <c r="K821" s="218">
        <f t="shared" si="28"/>
        <v>0</v>
      </c>
      <c r="L821" s="207"/>
      <c r="N821" s="230">
        <f t="shared" si="29"/>
        <v>0</v>
      </c>
    </row>
    <row r="822" spans="1:14" s="221" customFormat="1" ht="16.5" customHeight="1" x14ac:dyDescent="0.2">
      <c r="A822" s="222"/>
      <c r="B822" s="223"/>
      <c r="C822" s="224"/>
      <c r="D822" s="230"/>
      <c r="E822" s="226"/>
      <c r="F822" s="227"/>
      <c r="G822" s="228"/>
      <c r="H822" s="229"/>
      <c r="I822" s="228"/>
      <c r="J822" s="229"/>
      <c r="K822" s="218">
        <f t="shared" si="28"/>
        <v>0</v>
      </c>
      <c r="L822" s="207"/>
      <c r="N822" s="230">
        <f t="shared" si="29"/>
        <v>0</v>
      </c>
    </row>
    <row r="823" spans="1:14" s="221" customFormat="1" ht="16.5" customHeight="1" x14ac:dyDescent="0.2">
      <c r="A823" s="222"/>
      <c r="B823" s="223"/>
      <c r="C823" s="224"/>
      <c r="D823" s="230"/>
      <c r="E823" s="226"/>
      <c r="F823" s="227"/>
      <c r="G823" s="228"/>
      <c r="H823" s="229"/>
      <c r="I823" s="228"/>
      <c r="J823" s="229"/>
      <c r="K823" s="218">
        <f t="shared" si="28"/>
        <v>0</v>
      </c>
      <c r="L823" s="207"/>
      <c r="N823" s="230">
        <f t="shared" si="29"/>
        <v>0</v>
      </c>
    </row>
    <row r="824" spans="1:14" s="221" customFormat="1" ht="16.5" customHeight="1" x14ac:dyDescent="0.2">
      <c r="A824" s="222"/>
      <c r="B824" s="223"/>
      <c r="C824" s="224"/>
      <c r="D824" s="230"/>
      <c r="E824" s="226"/>
      <c r="F824" s="227"/>
      <c r="G824" s="228"/>
      <c r="H824" s="229"/>
      <c r="I824" s="228"/>
      <c r="J824" s="229"/>
      <c r="K824" s="218">
        <f t="shared" si="28"/>
        <v>0</v>
      </c>
      <c r="L824" s="207"/>
      <c r="N824" s="230">
        <f t="shared" si="29"/>
        <v>0</v>
      </c>
    </row>
    <row r="825" spans="1:14" s="221" customFormat="1" ht="16.5" customHeight="1" x14ac:dyDescent="0.2">
      <c r="A825" s="222"/>
      <c r="B825" s="223"/>
      <c r="C825" s="224"/>
      <c r="D825" s="230"/>
      <c r="E825" s="226"/>
      <c r="F825" s="227"/>
      <c r="G825" s="228"/>
      <c r="H825" s="229"/>
      <c r="I825" s="228"/>
      <c r="J825" s="229"/>
      <c r="K825" s="218">
        <f t="shared" si="28"/>
        <v>0</v>
      </c>
      <c r="L825" s="207"/>
      <c r="N825" s="230">
        <f t="shared" si="29"/>
        <v>0</v>
      </c>
    </row>
    <row r="826" spans="1:14" s="221" customFormat="1" ht="16.5" customHeight="1" x14ac:dyDescent="0.2">
      <c r="A826" s="222"/>
      <c r="B826" s="223"/>
      <c r="C826" s="224"/>
      <c r="D826" s="230"/>
      <c r="E826" s="226"/>
      <c r="F826" s="227"/>
      <c r="G826" s="228"/>
      <c r="H826" s="229"/>
      <c r="I826" s="228"/>
      <c r="J826" s="229"/>
      <c r="K826" s="218">
        <f t="shared" si="28"/>
        <v>0</v>
      </c>
      <c r="L826" s="207"/>
      <c r="N826" s="230">
        <f t="shared" si="29"/>
        <v>0</v>
      </c>
    </row>
    <row r="827" spans="1:14" s="221" customFormat="1" ht="16.5" customHeight="1" x14ac:dyDescent="0.2">
      <c r="A827" s="222"/>
      <c r="B827" s="223"/>
      <c r="C827" s="224"/>
      <c r="D827" s="230"/>
      <c r="E827" s="226"/>
      <c r="F827" s="227"/>
      <c r="G827" s="228"/>
      <c r="H827" s="229"/>
      <c r="I827" s="228"/>
      <c r="J827" s="229"/>
      <c r="K827" s="218">
        <f t="shared" si="28"/>
        <v>0</v>
      </c>
      <c r="L827" s="207"/>
      <c r="N827" s="230">
        <f t="shared" si="29"/>
        <v>0</v>
      </c>
    </row>
    <row r="828" spans="1:14" s="221" customFormat="1" ht="16.5" customHeight="1" x14ac:dyDescent="0.2">
      <c r="A828" s="222"/>
      <c r="B828" s="223"/>
      <c r="C828" s="224"/>
      <c r="D828" s="230"/>
      <c r="E828" s="226"/>
      <c r="F828" s="227"/>
      <c r="G828" s="228"/>
      <c r="H828" s="229"/>
      <c r="I828" s="228"/>
      <c r="J828" s="229"/>
      <c r="K828" s="218">
        <f t="shared" si="28"/>
        <v>0</v>
      </c>
      <c r="L828" s="207"/>
      <c r="N828" s="230">
        <f t="shared" si="29"/>
        <v>0</v>
      </c>
    </row>
    <row r="829" spans="1:14" s="221" customFormat="1" ht="16.5" customHeight="1" x14ac:dyDescent="0.2">
      <c r="A829" s="222"/>
      <c r="B829" s="223"/>
      <c r="C829" s="224"/>
      <c r="D829" s="230"/>
      <c r="E829" s="226"/>
      <c r="F829" s="227"/>
      <c r="G829" s="228"/>
      <c r="H829" s="229"/>
      <c r="I829" s="228"/>
      <c r="J829" s="229"/>
      <c r="K829" s="218">
        <f t="shared" si="28"/>
        <v>0</v>
      </c>
      <c r="L829" s="207"/>
      <c r="N829" s="230">
        <f t="shared" si="29"/>
        <v>0</v>
      </c>
    </row>
    <row r="830" spans="1:14" s="221" customFormat="1" ht="16.5" customHeight="1" x14ac:dyDescent="0.2">
      <c r="A830" s="222"/>
      <c r="B830" s="223"/>
      <c r="C830" s="224"/>
      <c r="D830" s="230"/>
      <c r="E830" s="226"/>
      <c r="F830" s="227"/>
      <c r="G830" s="228"/>
      <c r="H830" s="229"/>
      <c r="I830" s="228"/>
      <c r="J830" s="229"/>
      <c r="K830" s="218">
        <f t="shared" si="28"/>
        <v>0</v>
      </c>
      <c r="L830" s="207"/>
      <c r="N830" s="230">
        <f t="shared" si="29"/>
        <v>0</v>
      </c>
    </row>
    <row r="831" spans="1:14" s="221" customFormat="1" ht="16.5" customHeight="1" x14ac:dyDescent="0.2">
      <c r="A831" s="222"/>
      <c r="B831" s="223"/>
      <c r="C831" s="224"/>
      <c r="D831" s="230"/>
      <c r="E831" s="226"/>
      <c r="F831" s="227"/>
      <c r="G831" s="228"/>
      <c r="H831" s="229"/>
      <c r="I831" s="228"/>
      <c r="J831" s="229"/>
      <c r="K831" s="218">
        <f t="shared" si="28"/>
        <v>0</v>
      </c>
      <c r="L831" s="207"/>
      <c r="N831" s="230">
        <f t="shared" si="29"/>
        <v>0</v>
      </c>
    </row>
    <row r="832" spans="1:14" s="221" customFormat="1" ht="16.5" customHeight="1" x14ac:dyDescent="0.2">
      <c r="A832" s="222"/>
      <c r="B832" s="223"/>
      <c r="C832" s="224"/>
      <c r="D832" s="230"/>
      <c r="E832" s="226"/>
      <c r="F832" s="227"/>
      <c r="G832" s="228"/>
      <c r="H832" s="229"/>
      <c r="I832" s="228"/>
      <c r="J832" s="229"/>
      <c r="K832" s="218">
        <f t="shared" si="28"/>
        <v>0</v>
      </c>
      <c r="L832" s="207"/>
      <c r="N832" s="230">
        <f t="shared" si="29"/>
        <v>0</v>
      </c>
    </row>
    <row r="833" spans="1:14" s="221" customFormat="1" ht="16.5" customHeight="1" x14ac:dyDescent="0.2">
      <c r="A833" s="222"/>
      <c r="B833" s="223"/>
      <c r="C833" s="224"/>
      <c r="D833" s="230"/>
      <c r="E833" s="226"/>
      <c r="F833" s="227"/>
      <c r="G833" s="228"/>
      <c r="H833" s="229"/>
      <c r="I833" s="228"/>
      <c r="J833" s="229"/>
      <c r="K833" s="218">
        <f t="shared" si="28"/>
        <v>0</v>
      </c>
      <c r="L833" s="207"/>
      <c r="N833" s="230">
        <f t="shared" si="29"/>
        <v>0</v>
      </c>
    </row>
    <row r="834" spans="1:14" s="221" customFormat="1" ht="16.5" customHeight="1" x14ac:dyDescent="0.2">
      <c r="A834" s="222"/>
      <c r="B834" s="223"/>
      <c r="C834" s="224"/>
      <c r="D834" s="230"/>
      <c r="E834" s="226"/>
      <c r="F834" s="227"/>
      <c r="G834" s="228"/>
      <c r="H834" s="229"/>
      <c r="I834" s="228"/>
      <c r="J834" s="229"/>
      <c r="K834" s="218">
        <f t="shared" si="28"/>
        <v>0</v>
      </c>
      <c r="L834" s="207"/>
      <c r="N834" s="230">
        <f t="shared" si="29"/>
        <v>0</v>
      </c>
    </row>
    <row r="835" spans="1:14" s="221" customFormat="1" ht="16.5" customHeight="1" x14ac:dyDescent="0.2">
      <c r="A835" s="222"/>
      <c r="B835" s="223"/>
      <c r="C835" s="224"/>
      <c r="D835" s="230"/>
      <c r="E835" s="226"/>
      <c r="F835" s="227"/>
      <c r="G835" s="228"/>
      <c r="H835" s="229"/>
      <c r="I835" s="228"/>
      <c r="J835" s="229"/>
      <c r="K835" s="218">
        <f t="shared" si="28"/>
        <v>0</v>
      </c>
      <c r="L835" s="207"/>
      <c r="N835" s="230">
        <f t="shared" si="29"/>
        <v>0</v>
      </c>
    </row>
    <row r="836" spans="1:14" s="221" customFormat="1" ht="16.5" customHeight="1" x14ac:dyDescent="0.2">
      <c r="A836" s="222"/>
      <c r="B836" s="223"/>
      <c r="C836" s="224"/>
      <c r="D836" s="230"/>
      <c r="E836" s="226"/>
      <c r="F836" s="227"/>
      <c r="G836" s="228"/>
      <c r="H836" s="229"/>
      <c r="I836" s="228"/>
      <c r="J836" s="229"/>
      <c r="K836" s="218">
        <f t="shared" si="28"/>
        <v>0</v>
      </c>
      <c r="L836" s="207"/>
      <c r="N836" s="230">
        <f t="shared" si="29"/>
        <v>0</v>
      </c>
    </row>
    <row r="837" spans="1:14" s="221" customFormat="1" ht="16.5" customHeight="1" x14ac:dyDescent="0.2">
      <c r="A837" s="222"/>
      <c r="B837" s="223"/>
      <c r="C837" s="224"/>
      <c r="D837" s="230"/>
      <c r="E837" s="226"/>
      <c r="F837" s="227"/>
      <c r="G837" s="228"/>
      <c r="H837" s="229"/>
      <c r="I837" s="228"/>
      <c r="J837" s="229"/>
      <c r="K837" s="218">
        <f t="shared" si="28"/>
        <v>0</v>
      </c>
      <c r="L837" s="207"/>
      <c r="N837" s="230">
        <f t="shared" si="29"/>
        <v>0</v>
      </c>
    </row>
    <row r="838" spans="1:14" s="221" customFormat="1" ht="16.5" customHeight="1" x14ac:dyDescent="0.2">
      <c r="A838" s="222"/>
      <c r="B838" s="223"/>
      <c r="C838" s="224"/>
      <c r="D838" s="230"/>
      <c r="E838" s="226"/>
      <c r="F838" s="227"/>
      <c r="G838" s="228"/>
      <c r="H838" s="229"/>
      <c r="I838" s="228"/>
      <c r="J838" s="229"/>
      <c r="K838" s="218">
        <f t="shared" si="28"/>
        <v>0</v>
      </c>
      <c r="L838" s="207"/>
      <c r="N838" s="230">
        <f t="shared" si="29"/>
        <v>0</v>
      </c>
    </row>
    <row r="839" spans="1:14" s="221" customFormat="1" ht="16.5" customHeight="1" x14ac:dyDescent="0.2">
      <c r="A839" s="222"/>
      <c r="B839" s="223"/>
      <c r="C839" s="224"/>
      <c r="D839" s="230"/>
      <c r="E839" s="226"/>
      <c r="F839" s="227"/>
      <c r="G839" s="228"/>
      <c r="H839" s="229"/>
      <c r="I839" s="228"/>
      <c r="J839" s="229"/>
      <c r="K839" s="218">
        <f t="shared" si="28"/>
        <v>0</v>
      </c>
      <c r="L839" s="207"/>
      <c r="N839" s="230">
        <f t="shared" si="29"/>
        <v>0</v>
      </c>
    </row>
    <row r="840" spans="1:14" s="221" customFormat="1" ht="16.5" customHeight="1" x14ac:dyDescent="0.2">
      <c r="A840" s="222"/>
      <c r="B840" s="223"/>
      <c r="C840" s="224"/>
      <c r="D840" s="230"/>
      <c r="E840" s="226"/>
      <c r="F840" s="227"/>
      <c r="G840" s="228"/>
      <c r="H840" s="229"/>
      <c r="I840" s="228"/>
      <c r="J840" s="229"/>
      <c r="K840" s="218">
        <f t="shared" si="28"/>
        <v>0</v>
      </c>
      <c r="L840" s="207"/>
      <c r="N840" s="230">
        <f t="shared" si="29"/>
        <v>0</v>
      </c>
    </row>
    <row r="841" spans="1:14" s="221" customFormat="1" ht="16.5" customHeight="1" x14ac:dyDescent="0.2">
      <c r="A841" s="222"/>
      <c r="B841" s="223"/>
      <c r="C841" s="224"/>
      <c r="D841" s="230"/>
      <c r="E841" s="226"/>
      <c r="F841" s="227"/>
      <c r="G841" s="228"/>
      <c r="H841" s="229"/>
      <c r="I841" s="228"/>
      <c r="J841" s="229"/>
      <c r="K841" s="218">
        <f t="shared" si="28"/>
        <v>0</v>
      </c>
      <c r="L841" s="207"/>
      <c r="N841" s="230">
        <f t="shared" si="29"/>
        <v>0</v>
      </c>
    </row>
    <row r="842" spans="1:14" s="221" customFormat="1" ht="16.5" customHeight="1" x14ac:dyDescent="0.2">
      <c r="A842" s="222"/>
      <c r="B842" s="223"/>
      <c r="C842" s="224"/>
      <c r="D842" s="230"/>
      <c r="E842" s="226"/>
      <c r="F842" s="227"/>
      <c r="G842" s="228"/>
      <c r="H842" s="229"/>
      <c r="I842" s="228"/>
      <c r="J842" s="229"/>
      <c r="K842" s="218">
        <f t="shared" si="28"/>
        <v>0</v>
      </c>
      <c r="L842" s="207"/>
      <c r="N842" s="230">
        <f t="shared" si="29"/>
        <v>0</v>
      </c>
    </row>
    <row r="843" spans="1:14" s="221" customFormat="1" ht="16.5" customHeight="1" x14ac:dyDescent="0.2">
      <c r="A843" s="222"/>
      <c r="B843" s="223"/>
      <c r="C843" s="224"/>
      <c r="D843" s="230"/>
      <c r="E843" s="226"/>
      <c r="F843" s="227"/>
      <c r="G843" s="228"/>
      <c r="H843" s="229"/>
      <c r="I843" s="228"/>
      <c r="J843" s="229"/>
      <c r="K843" s="218">
        <f t="shared" si="28"/>
        <v>0</v>
      </c>
      <c r="L843" s="207"/>
      <c r="N843" s="230">
        <f t="shared" si="29"/>
        <v>0</v>
      </c>
    </row>
    <row r="844" spans="1:14" s="221" customFormat="1" ht="16.5" customHeight="1" x14ac:dyDescent="0.2">
      <c r="A844" s="222"/>
      <c r="B844" s="223"/>
      <c r="C844" s="224"/>
      <c r="D844" s="230"/>
      <c r="E844" s="226"/>
      <c r="F844" s="227"/>
      <c r="G844" s="228"/>
      <c r="H844" s="229"/>
      <c r="I844" s="228"/>
      <c r="J844" s="229"/>
      <c r="K844" s="218">
        <f t="shared" si="28"/>
        <v>0</v>
      </c>
      <c r="L844" s="207"/>
      <c r="N844" s="230">
        <f t="shared" si="29"/>
        <v>0</v>
      </c>
    </row>
    <row r="845" spans="1:14" s="221" customFormat="1" ht="16.5" customHeight="1" x14ac:dyDescent="0.2">
      <c r="A845" s="222"/>
      <c r="B845" s="223"/>
      <c r="C845" s="224"/>
      <c r="D845" s="230"/>
      <c r="E845" s="226"/>
      <c r="F845" s="227"/>
      <c r="G845" s="228"/>
      <c r="H845" s="229"/>
      <c r="I845" s="228"/>
      <c r="J845" s="229"/>
      <c r="K845" s="218">
        <f t="shared" ref="K845:K908" si="30">$G845*$K$6</f>
        <v>0</v>
      </c>
      <c r="L845" s="207"/>
      <c r="N845" s="230">
        <f t="shared" si="29"/>
        <v>0</v>
      </c>
    </row>
    <row r="846" spans="1:14" s="221" customFormat="1" ht="16.5" customHeight="1" x14ac:dyDescent="0.2">
      <c r="A846" s="222"/>
      <c r="B846" s="223"/>
      <c r="C846" s="224"/>
      <c r="D846" s="230"/>
      <c r="E846" s="226"/>
      <c r="F846" s="227"/>
      <c r="G846" s="228"/>
      <c r="H846" s="229"/>
      <c r="I846" s="228"/>
      <c r="J846" s="229"/>
      <c r="K846" s="218">
        <f t="shared" si="30"/>
        <v>0</v>
      </c>
      <c r="L846" s="207"/>
      <c r="N846" s="230">
        <f t="shared" ref="N846:N909" si="31">IF(D846="SŽDC",0,IF(D846="Ostatní",0,IF(D846="",0,1)))</f>
        <v>0</v>
      </c>
    </row>
    <row r="847" spans="1:14" s="221" customFormat="1" ht="16.5" customHeight="1" x14ac:dyDescent="0.2">
      <c r="A847" s="222"/>
      <c r="B847" s="223"/>
      <c r="C847" s="224"/>
      <c r="D847" s="230"/>
      <c r="E847" s="226"/>
      <c r="F847" s="227"/>
      <c r="G847" s="228"/>
      <c r="H847" s="229"/>
      <c r="I847" s="228"/>
      <c r="J847" s="229"/>
      <c r="K847" s="218">
        <f t="shared" si="30"/>
        <v>0</v>
      </c>
      <c r="L847" s="207"/>
      <c r="N847" s="230">
        <f t="shared" si="31"/>
        <v>0</v>
      </c>
    </row>
    <row r="848" spans="1:14" s="221" customFormat="1" ht="16.5" customHeight="1" x14ac:dyDescent="0.2">
      <c r="A848" s="222"/>
      <c r="B848" s="223"/>
      <c r="C848" s="224"/>
      <c r="D848" s="230"/>
      <c r="E848" s="226"/>
      <c r="F848" s="227"/>
      <c r="G848" s="228"/>
      <c r="H848" s="229"/>
      <c r="I848" s="228"/>
      <c r="J848" s="229"/>
      <c r="K848" s="218">
        <f t="shared" si="30"/>
        <v>0</v>
      </c>
      <c r="L848" s="207"/>
      <c r="N848" s="230">
        <f t="shared" si="31"/>
        <v>0</v>
      </c>
    </row>
    <row r="849" spans="1:14" s="221" customFormat="1" ht="16.5" customHeight="1" x14ac:dyDescent="0.2">
      <c r="A849" s="222"/>
      <c r="B849" s="223"/>
      <c r="C849" s="224"/>
      <c r="D849" s="230"/>
      <c r="E849" s="226"/>
      <c r="F849" s="227"/>
      <c r="G849" s="228"/>
      <c r="H849" s="229"/>
      <c r="I849" s="228"/>
      <c r="J849" s="229"/>
      <c r="K849" s="218">
        <f t="shared" si="30"/>
        <v>0</v>
      </c>
      <c r="L849" s="207"/>
      <c r="N849" s="230">
        <f t="shared" si="31"/>
        <v>0</v>
      </c>
    </row>
    <row r="850" spans="1:14" s="221" customFormat="1" ht="16.5" customHeight="1" x14ac:dyDescent="0.2">
      <c r="A850" s="222"/>
      <c r="B850" s="223"/>
      <c r="C850" s="224"/>
      <c r="D850" s="230"/>
      <c r="E850" s="226"/>
      <c r="F850" s="227"/>
      <c r="G850" s="228"/>
      <c r="H850" s="229"/>
      <c r="I850" s="228"/>
      <c r="J850" s="229"/>
      <c r="K850" s="218">
        <f t="shared" si="30"/>
        <v>0</v>
      </c>
      <c r="L850" s="207"/>
      <c r="N850" s="230">
        <f t="shared" si="31"/>
        <v>0</v>
      </c>
    </row>
    <row r="851" spans="1:14" s="221" customFormat="1" ht="16.5" customHeight="1" x14ac:dyDescent="0.2">
      <c r="A851" s="222"/>
      <c r="B851" s="223"/>
      <c r="C851" s="224"/>
      <c r="D851" s="230"/>
      <c r="E851" s="226"/>
      <c r="F851" s="227"/>
      <c r="G851" s="228"/>
      <c r="H851" s="229"/>
      <c r="I851" s="228"/>
      <c r="J851" s="229"/>
      <c r="K851" s="218">
        <f t="shared" si="30"/>
        <v>0</v>
      </c>
      <c r="L851" s="207"/>
      <c r="N851" s="230">
        <f t="shared" si="31"/>
        <v>0</v>
      </c>
    </row>
    <row r="852" spans="1:14" s="221" customFormat="1" ht="16.5" customHeight="1" x14ac:dyDescent="0.2">
      <c r="A852" s="222"/>
      <c r="B852" s="223"/>
      <c r="C852" s="224"/>
      <c r="D852" s="230"/>
      <c r="E852" s="226"/>
      <c r="F852" s="227"/>
      <c r="G852" s="228"/>
      <c r="H852" s="229"/>
      <c r="I852" s="228"/>
      <c r="J852" s="229"/>
      <c r="K852" s="218">
        <f t="shared" si="30"/>
        <v>0</v>
      </c>
      <c r="L852" s="207"/>
      <c r="N852" s="230">
        <f t="shared" si="31"/>
        <v>0</v>
      </c>
    </row>
    <row r="853" spans="1:14" s="221" customFormat="1" ht="16.5" customHeight="1" x14ac:dyDescent="0.2">
      <c r="A853" s="222"/>
      <c r="B853" s="223"/>
      <c r="C853" s="224"/>
      <c r="D853" s="230"/>
      <c r="E853" s="226"/>
      <c r="F853" s="227"/>
      <c r="G853" s="228"/>
      <c r="H853" s="229"/>
      <c r="I853" s="228"/>
      <c r="J853" s="229"/>
      <c r="K853" s="218">
        <f t="shared" si="30"/>
        <v>0</v>
      </c>
      <c r="L853" s="207"/>
      <c r="N853" s="230">
        <f t="shared" si="31"/>
        <v>0</v>
      </c>
    </row>
    <row r="854" spans="1:14" s="221" customFormat="1" ht="16.5" customHeight="1" x14ac:dyDescent="0.2">
      <c r="A854" s="222"/>
      <c r="B854" s="223"/>
      <c r="C854" s="224"/>
      <c r="D854" s="230"/>
      <c r="E854" s="226"/>
      <c r="F854" s="227"/>
      <c r="G854" s="228"/>
      <c r="H854" s="229"/>
      <c r="I854" s="228"/>
      <c r="J854" s="229"/>
      <c r="K854" s="218">
        <f t="shared" si="30"/>
        <v>0</v>
      </c>
      <c r="L854" s="207"/>
      <c r="N854" s="230">
        <f t="shared" si="31"/>
        <v>0</v>
      </c>
    </row>
    <row r="855" spans="1:14" s="221" customFormat="1" ht="16.5" customHeight="1" x14ac:dyDescent="0.2">
      <c r="A855" s="222"/>
      <c r="B855" s="223"/>
      <c r="C855" s="224"/>
      <c r="D855" s="230"/>
      <c r="E855" s="226"/>
      <c r="F855" s="227"/>
      <c r="G855" s="228"/>
      <c r="H855" s="229"/>
      <c r="I855" s="228"/>
      <c r="J855" s="229"/>
      <c r="K855" s="218">
        <f t="shared" si="30"/>
        <v>0</v>
      </c>
      <c r="L855" s="207"/>
      <c r="N855" s="230">
        <f t="shared" si="31"/>
        <v>0</v>
      </c>
    </row>
    <row r="856" spans="1:14" s="221" customFormat="1" ht="16.5" customHeight="1" x14ac:dyDescent="0.2">
      <c r="A856" s="222"/>
      <c r="B856" s="223"/>
      <c r="C856" s="224"/>
      <c r="D856" s="230"/>
      <c r="E856" s="226"/>
      <c r="F856" s="227"/>
      <c r="G856" s="228"/>
      <c r="H856" s="229"/>
      <c r="I856" s="228"/>
      <c r="J856" s="229"/>
      <c r="K856" s="218">
        <f t="shared" si="30"/>
        <v>0</v>
      </c>
      <c r="L856" s="207"/>
      <c r="N856" s="230">
        <f t="shared" si="31"/>
        <v>0</v>
      </c>
    </row>
    <row r="857" spans="1:14" s="221" customFormat="1" ht="16.5" customHeight="1" x14ac:dyDescent="0.2">
      <c r="A857" s="222"/>
      <c r="B857" s="223"/>
      <c r="C857" s="224"/>
      <c r="D857" s="230"/>
      <c r="E857" s="226"/>
      <c r="F857" s="227"/>
      <c r="G857" s="228"/>
      <c r="H857" s="229"/>
      <c r="I857" s="228"/>
      <c r="J857" s="229"/>
      <c r="K857" s="218">
        <f t="shared" si="30"/>
        <v>0</v>
      </c>
      <c r="L857" s="207"/>
      <c r="N857" s="230">
        <f t="shared" si="31"/>
        <v>0</v>
      </c>
    </row>
    <row r="858" spans="1:14" s="221" customFormat="1" ht="16.5" customHeight="1" x14ac:dyDescent="0.2">
      <c r="A858" s="222"/>
      <c r="B858" s="223"/>
      <c r="C858" s="224"/>
      <c r="D858" s="230"/>
      <c r="E858" s="226"/>
      <c r="F858" s="227"/>
      <c r="G858" s="228"/>
      <c r="H858" s="229"/>
      <c r="I858" s="228"/>
      <c r="J858" s="229"/>
      <c r="K858" s="218">
        <f t="shared" si="30"/>
        <v>0</v>
      </c>
      <c r="L858" s="207"/>
      <c r="N858" s="230">
        <f t="shared" si="31"/>
        <v>0</v>
      </c>
    </row>
    <row r="859" spans="1:14" s="221" customFormat="1" ht="16.5" customHeight="1" x14ac:dyDescent="0.2">
      <c r="A859" s="222"/>
      <c r="B859" s="223"/>
      <c r="C859" s="224"/>
      <c r="D859" s="230"/>
      <c r="E859" s="226"/>
      <c r="F859" s="227"/>
      <c r="G859" s="228"/>
      <c r="H859" s="229"/>
      <c r="I859" s="228"/>
      <c r="J859" s="229"/>
      <c r="K859" s="218">
        <f t="shared" si="30"/>
        <v>0</v>
      </c>
      <c r="L859" s="207"/>
      <c r="N859" s="230">
        <f t="shared" si="31"/>
        <v>0</v>
      </c>
    </row>
    <row r="860" spans="1:14" s="221" customFormat="1" ht="16.5" customHeight="1" x14ac:dyDescent="0.2">
      <c r="A860" s="222"/>
      <c r="B860" s="223"/>
      <c r="C860" s="224"/>
      <c r="D860" s="230"/>
      <c r="E860" s="226"/>
      <c r="F860" s="227"/>
      <c r="G860" s="228"/>
      <c r="H860" s="229"/>
      <c r="I860" s="228"/>
      <c r="J860" s="229"/>
      <c r="K860" s="218">
        <f t="shared" si="30"/>
        <v>0</v>
      </c>
      <c r="L860" s="207"/>
      <c r="N860" s="230">
        <f t="shared" si="31"/>
        <v>0</v>
      </c>
    </row>
    <row r="861" spans="1:14" s="221" customFormat="1" ht="16.5" customHeight="1" x14ac:dyDescent="0.2">
      <c r="A861" s="222"/>
      <c r="B861" s="223"/>
      <c r="C861" s="224"/>
      <c r="D861" s="230"/>
      <c r="E861" s="226"/>
      <c r="F861" s="227"/>
      <c r="G861" s="228"/>
      <c r="H861" s="229"/>
      <c r="I861" s="228"/>
      <c r="J861" s="229"/>
      <c r="K861" s="218">
        <f t="shared" si="30"/>
        <v>0</v>
      </c>
      <c r="L861" s="207"/>
      <c r="N861" s="230">
        <f t="shared" si="31"/>
        <v>0</v>
      </c>
    </row>
    <row r="862" spans="1:14" s="221" customFormat="1" ht="16.5" customHeight="1" x14ac:dyDescent="0.2">
      <c r="A862" s="222"/>
      <c r="B862" s="223"/>
      <c r="C862" s="224"/>
      <c r="D862" s="230"/>
      <c r="E862" s="226"/>
      <c r="F862" s="227"/>
      <c r="G862" s="228"/>
      <c r="H862" s="229"/>
      <c r="I862" s="228"/>
      <c r="J862" s="229"/>
      <c r="K862" s="218">
        <f t="shared" si="30"/>
        <v>0</v>
      </c>
      <c r="L862" s="207"/>
      <c r="N862" s="230">
        <f t="shared" si="31"/>
        <v>0</v>
      </c>
    </row>
    <row r="863" spans="1:14" s="221" customFormat="1" ht="16.5" customHeight="1" x14ac:dyDescent="0.2">
      <c r="A863" s="222"/>
      <c r="B863" s="223"/>
      <c r="C863" s="224"/>
      <c r="D863" s="230"/>
      <c r="E863" s="226"/>
      <c r="F863" s="227"/>
      <c r="G863" s="228"/>
      <c r="H863" s="229"/>
      <c r="I863" s="228"/>
      <c r="J863" s="229"/>
      <c r="K863" s="218">
        <f t="shared" si="30"/>
        <v>0</v>
      </c>
      <c r="L863" s="207"/>
      <c r="N863" s="230">
        <f t="shared" si="31"/>
        <v>0</v>
      </c>
    </row>
    <row r="864" spans="1:14" s="221" customFormat="1" ht="16.5" customHeight="1" x14ac:dyDescent="0.2">
      <c r="A864" s="222"/>
      <c r="B864" s="223"/>
      <c r="C864" s="224"/>
      <c r="D864" s="230"/>
      <c r="E864" s="226"/>
      <c r="F864" s="227"/>
      <c r="G864" s="228"/>
      <c r="H864" s="229"/>
      <c r="I864" s="228"/>
      <c r="J864" s="229"/>
      <c r="K864" s="218">
        <f t="shared" si="30"/>
        <v>0</v>
      </c>
      <c r="L864" s="207"/>
      <c r="N864" s="230">
        <f t="shared" si="31"/>
        <v>0</v>
      </c>
    </row>
    <row r="865" spans="1:14" s="221" customFormat="1" ht="16.5" customHeight="1" x14ac:dyDescent="0.2">
      <c r="A865" s="222"/>
      <c r="B865" s="223"/>
      <c r="C865" s="224"/>
      <c r="D865" s="230"/>
      <c r="E865" s="226"/>
      <c r="F865" s="227"/>
      <c r="G865" s="228"/>
      <c r="H865" s="229"/>
      <c r="I865" s="228"/>
      <c r="J865" s="229"/>
      <c r="K865" s="218">
        <f t="shared" si="30"/>
        <v>0</v>
      </c>
      <c r="L865" s="207"/>
      <c r="N865" s="230">
        <f t="shared" si="31"/>
        <v>0</v>
      </c>
    </row>
    <row r="866" spans="1:14" s="221" customFormat="1" ht="16.5" customHeight="1" x14ac:dyDescent="0.2">
      <c r="A866" s="222"/>
      <c r="B866" s="223"/>
      <c r="C866" s="224"/>
      <c r="D866" s="230"/>
      <c r="E866" s="226"/>
      <c r="F866" s="227"/>
      <c r="G866" s="228"/>
      <c r="H866" s="229"/>
      <c r="I866" s="228"/>
      <c r="J866" s="229"/>
      <c r="K866" s="218">
        <f t="shared" si="30"/>
        <v>0</v>
      </c>
      <c r="L866" s="207"/>
      <c r="N866" s="230">
        <f t="shared" si="31"/>
        <v>0</v>
      </c>
    </row>
    <row r="867" spans="1:14" s="221" customFormat="1" ht="16.5" customHeight="1" x14ac:dyDescent="0.2">
      <c r="A867" s="222"/>
      <c r="B867" s="223"/>
      <c r="C867" s="224"/>
      <c r="D867" s="230"/>
      <c r="E867" s="226"/>
      <c r="F867" s="227"/>
      <c r="G867" s="228"/>
      <c r="H867" s="229"/>
      <c r="I867" s="228"/>
      <c r="J867" s="229"/>
      <c r="K867" s="218">
        <f t="shared" si="30"/>
        <v>0</v>
      </c>
      <c r="L867" s="207"/>
      <c r="N867" s="230">
        <f t="shared" si="31"/>
        <v>0</v>
      </c>
    </row>
    <row r="868" spans="1:14" s="221" customFormat="1" ht="16.5" customHeight="1" x14ac:dyDescent="0.2">
      <c r="A868" s="222"/>
      <c r="B868" s="223"/>
      <c r="C868" s="224"/>
      <c r="D868" s="230"/>
      <c r="E868" s="226"/>
      <c r="F868" s="227"/>
      <c r="G868" s="228"/>
      <c r="H868" s="229"/>
      <c r="I868" s="228"/>
      <c r="J868" s="229"/>
      <c r="K868" s="218">
        <f t="shared" si="30"/>
        <v>0</v>
      </c>
      <c r="L868" s="207"/>
      <c r="N868" s="230">
        <f t="shared" si="31"/>
        <v>0</v>
      </c>
    </row>
    <row r="869" spans="1:14" s="221" customFormat="1" ht="16.5" customHeight="1" x14ac:dyDescent="0.2">
      <c r="A869" s="222"/>
      <c r="B869" s="223"/>
      <c r="C869" s="224"/>
      <c r="D869" s="230"/>
      <c r="E869" s="226"/>
      <c r="F869" s="227"/>
      <c r="G869" s="228"/>
      <c r="H869" s="229"/>
      <c r="I869" s="228"/>
      <c r="J869" s="229"/>
      <c r="K869" s="218">
        <f t="shared" si="30"/>
        <v>0</v>
      </c>
      <c r="L869" s="207"/>
      <c r="N869" s="230">
        <f t="shared" si="31"/>
        <v>0</v>
      </c>
    </row>
    <row r="870" spans="1:14" s="221" customFormat="1" ht="16.5" customHeight="1" x14ac:dyDescent="0.2">
      <c r="A870" s="222"/>
      <c r="B870" s="223"/>
      <c r="C870" s="224"/>
      <c r="D870" s="230"/>
      <c r="E870" s="226"/>
      <c r="F870" s="227"/>
      <c r="G870" s="228"/>
      <c r="H870" s="229"/>
      <c r="I870" s="228"/>
      <c r="J870" s="229"/>
      <c r="K870" s="218">
        <f t="shared" si="30"/>
        <v>0</v>
      </c>
      <c r="L870" s="207"/>
      <c r="N870" s="230">
        <f t="shared" si="31"/>
        <v>0</v>
      </c>
    </row>
    <row r="871" spans="1:14" s="221" customFormat="1" ht="16.5" customHeight="1" x14ac:dyDescent="0.2">
      <c r="A871" s="222"/>
      <c r="B871" s="223"/>
      <c r="C871" s="224"/>
      <c r="D871" s="230"/>
      <c r="E871" s="226"/>
      <c r="F871" s="227"/>
      <c r="G871" s="228"/>
      <c r="H871" s="229"/>
      <c r="I871" s="228"/>
      <c r="J871" s="229"/>
      <c r="K871" s="218">
        <f t="shared" si="30"/>
        <v>0</v>
      </c>
      <c r="L871" s="207"/>
      <c r="N871" s="230">
        <f t="shared" si="31"/>
        <v>0</v>
      </c>
    </row>
    <row r="872" spans="1:14" s="221" customFormat="1" ht="16.5" customHeight="1" x14ac:dyDescent="0.2">
      <c r="A872" s="222"/>
      <c r="B872" s="223"/>
      <c r="C872" s="224"/>
      <c r="D872" s="230"/>
      <c r="E872" s="226"/>
      <c r="F872" s="227"/>
      <c r="G872" s="228"/>
      <c r="H872" s="229"/>
      <c r="I872" s="228"/>
      <c r="J872" s="229"/>
      <c r="K872" s="218">
        <f t="shared" si="30"/>
        <v>0</v>
      </c>
      <c r="L872" s="207"/>
      <c r="N872" s="230">
        <f t="shared" si="31"/>
        <v>0</v>
      </c>
    </row>
    <row r="873" spans="1:14" s="221" customFormat="1" ht="16.5" customHeight="1" x14ac:dyDescent="0.2">
      <c r="A873" s="222"/>
      <c r="B873" s="223"/>
      <c r="C873" s="224"/>
      <c r="D873" s="230"/>
      <c r="E873" s="226"/>
      <c r="F873" s="227"/>
      <c r="G873" s="228"/>
      <c r="H873" s="229"/>
      <c r="I873" s="228"/>
      <c r="J873" s="229"/>
      <c r="K873" s="218">
        <f t="shared" si="30"/>
        <v>0</v>
      </c>
      <c r="L873" s="207"/>
      <c r="N873" s="230">
        <f t="shared" si="31"/>
        <v>0</v>
      </c>
    </row>
    <row r="874" spans="1:14" s="221" customFormat="1" ht="16.5" customHeight="1" x14ac:dyDescent="0.2">
      <c r="A874" s="222"/>
      <c r="B874" s="223"/>
      <c r="C874" s="224"/>
      <c r="D874" s="230"/>
      <c r="E874" s="226"/>
      <c r="F874" s="227"/>
      <c r="G874" s="228"/>
      <c r="H874" s="229"/>
      <c r="I874" s="228"/>
      <c r="J874" s="229"/>
      <c r="K874" s="218">
        <f t="shared" si="30"/>
        <v>0</v>
      </c>
      <c r="L874" s="207"/>
      <c r="N874" s="230">
        <f t="shared" si="31"/>
        <v>0</v>
      </c>
    </row>
    <row r="875" spans="1:14" s="221" customFormat="1" ht="16.5" customHeight="1" x14ac:dyDescent="0.2">
      <c r="A875" s="222"/>
      <c r="B875" s="223"/>
      <c r="C875" s="224"/>
      <c r="D875" s="230"/>
      <c r="E875" s="226"/>
      <c r="F875" s="227"/>
      <c r="G875" s="228"/>
      <c r="H875" s="229"/>
      <c r="I875" s="228"/>
      <c r="J875" s="229"/>
      <c r="K875" s="218">
        <f t="shared" si="30"/>
        <v>0</v>
      </c>
      <c r="L875" s="207"/>
      <c r="N875" s="230">
        <f t="shared" si="31"/>
        <v>0</v>
      </c>
    </row>
    <row r="876" spans="1:14" s="221" customFormat="1" ht="16.5" customHeight="1" x14ac:dyDescent="0.2">
      <c r="A876" s="222"/>
      <c r="B876" s="223"/>
      <c r="C876" s="224"/>
      <c r="D876" s="230"/>
      <c r="E876" s="226"/>
      <c r="F876" s="227"/>
      <c r="G876" s="228"/>
      <c r="H876" s="229"/>
      <c r="I876" s="228"/>
      <c r="J876" s="229"/>
      <c r="K876" s="218">
        <f t="shared" si="30"/>
        <v>0</v>
      </c>
      <c r="L876" s="207"/>
      <c r="N876" s="230">
        <f t="shared" si="31"/>
        <v>0</v>
      </c>
    </row>
    <row r="877" spans="1:14" s="221" customFormat="1" ht="16.5" customHeight="1" x14ac:dyDescent="0.2">
      <c r="A877" s="222"/>
      <c r="B877" s="223"/>
      <c r="C877" s="224"/>
      <c r="D877" s="230"/>
      <c r="E877" s="226"/>
      <c r="F877" s="227"/>
      <c r="G877" s="228"/>
      <c r="H877" s="229"/>
      <c r="I877" s="228"/>
      <c r="J877" s="229"/>
      <c r="K877" s="218">
        <f t="shared" si="30"/>
        <v>0</v>
      </c>
      <c r="L877" s="207"/>
      <c r="N877" s="230">
        <f t="shared" si="31"/>
        <v>0</v>
      </c>
    </row>
    <row r="878" spans="1:14" s="221" customFormat="1" ht="16.5" customHeight="1" x14ac:dyDescent="0.2">
      <c r="A878" s="222"/>
      <c r="B878" s="223"/>
      <c r="C878" s="224"/>
      <c r="D878" s="230"/>
      <c r="E878" s="226"/>
      <c r="F878" s="227"/>
      <c r="G878" s="228"/>
      <c r="H878" s="229"/>
      <c r="I878" s="228"/>
      <c r="J878" s="229"/>
      <c r="K878" s="218">
        <f t="shared" si="30"/>
        <v>0</v>
      </c>
      <c r="L878" s="207"/>
      <c r="N878" s="230">
        <f t="shared" si="31"/>
        <v>0</v>
      </c>
    </row>
    <row r="879" spans="1:14" s="221" customFormat="1" ht="16.5" customHeight="1" x14ac:dyDescent="0.2">
      <c r="A879" s="222"/>
      <c r="B879" s="223"/>
      <c r="C879" s="224"/>
      <c r="D879" s="230"/>
      <c r="E879" s="226"/>
      <c r="F879" s="227"/>
      <c r="G879" s="228"/>
      <c r="H879" s="229"/>
      <c r="I879" s="228"/>
      <c r="J879" s="229"/>
      <c r="K879" s="218">
        <f t="shared" si="30"/>
        <v>0</v>
      </c>
      <c r="L879" s="207"/>
      <c r="N879" s="230">
        <f t="shared" si="31"/>
        <v>0</v>
      </c>
    </row>
    <row r="880" spans="1:14" s="221" customFormat="1" ht="16.5" customHeight="1" x14ac:dyDescent="0.2">
      <c r="A880" s="222"/>
      <c r="B880" s="223"/>
      <c r="C880" s="224"/>
      <c r="D880" s="230"/>
      <c r="E880" s="226"/>
      <c r="F880" s="227"/>
      <c r="G880" s="228"/>
      <c r="H880" s="229"/>
      <c r="I880" s="228"/>
      <c r="J880" s="229"/>
      <c r="K880" s="218">
        <f t="shared" si="30"/>
        <v>0</v>
      </c>
      <c r="L880" s="207"/>
      <c r="N880" s="230">
        <f t="shared" si="31"/>
        <v>0</v>
      </c>
    </row>
    <row r="881" spans="1:14" s="221" customFormat="1" ht="16.5" customHeight="1" x14ac:dyDescent="0.2">
      <c r="A881" s="222"/>
      <c r="B881" s="223"/>
      <c r="C881" s="224"/>
      <c r="D881" s="230"/>
      <c r="E881" s="226"/>
      <c r="F881" s="227"/>
      <c r="G881" s="228"/>
      <c r="H881" s="229"/>
      <c r="I881" s="228"/>
      <c r="J881" s="229"/>
      <c r="K881" s="218">
        <f t="shared" si="30"/>
        <v>0</v>
      </c>
      <c r="L881" s="207"/>
      <c r="N881" s="230">
        <f t="shared" si="31"/>
        <v>0</v>
      </c>
    </row>
    <row r="882" spans="1:14" s="221" customFormat="1" ht="16.5" customHeight="1" x14ac:dyDescent="0.2">
      <c r="A882" s="222"/>
      <c r="B882" s="223"/>
      <c r="C882" s="224"/>
      <c r="D882" s="230"/>
      <c r="E882" s="226"/>
      <c r="F882" s="227"/>
      <c r="G882" s="228"/>
      <c r="H882" s="229"/>
      <c r="I882" s="228"/>
      <c r="J882" s="229"/>
      <c r="K882" s="218">
        <f t="shared" si="30"/>
        <v>0</v>
      </c>
      <c r="L882" s="207"/>
      <c r="N882" s="230">
        <f t="shared" si="31"/>
        <v>0</v>
      </c>
    </row>
    <row r="883" spans="1:14" s="221" customFormat="1" ht="16.5" customHeight="1" x14ac:dyDescent="0.2">
      <c r="A883" s="222"/>
      <c r="B883" s="223"/>
      <c r="C883" s="224"/>
      <c r="D883" s="230"/>
      <c r="E883" s="226"/>
      <c r="F883" s="227"/>
      <c r="G883" s="228"/>
      <c r="H883" s="229"/>
      <c r="I883" s="228"/>
      <c r="J883" s="229"/>
      <c r="K883" s="218">
        <f t="shared" si="30"/>
        <v>0</v>
      </c>
      <c r="L883" s="207"/>
      <c r="N883" s="230">
        <f t="shared" si="31"/>
        <v>0</v>
      </c>
    </row>
    <row r="884" spans="1:14" s="221" customFormat="1" ht="16.5" customHeight="1" x14ac:dyDescent="0.2">
      <c r="A884" s="222"/>
      <c r="B884" s="223"/>
      <c r="C884" s="224"/>
      <c r="D884" s="230"/>
      <c r="E884" s="226"/>
      <c r="F884" s="227"/>
      <c r="G884" s="228"/>
      <c r="H884" s="229"/>
      <c r="I884" s="228"/>
      <c r="J884" s="229"/>
      <c r="K884" s="218">
        <f t="shared" si="30"/>
        <v>0</v>
      </c>
      <c r="L884" s="207"/>
      <c r="N884" s="230">
        <f t="shared" si="31"/>
        <v>0</v>
      </c>
    </row>
    <row r="885" spans="1:14" s="221" customFormat="1" ht="16.5" customHeight="1" x14ac:dyDescent="0.2">
      <c r="A885" s="222"/>
      <c r="B885" s="223"/>
      <c r="C885" s="224"/>
      <c r="D885" s="230"/>
      <c r="E885" s="226"/>
      <c r="F885" s="227"/>
      <c r="G885" s="228"/>
      <c r="H885" s="229"/>
      <c r="I885" s="228"/>
      <c r="J885" s="229"/>
      <c r="K885" s="218">
        <f t="shared" si="30"/>
        <v>0</v>
      </c>
      <c r="L885" s="207"/>
      <c r="N885" s="230">
        <f t="shared" si="31"/>
        <v>0</v>
      </c>
    </row>
    <row r="886" spans="1:14" s="221" customFormat="1" ht="16.5" customHeight="1" x14ac:dyDescent="0.2">
      <c r="A886" s="222"/>
      <c r="B886" s="223"/>
      <c r="C886" s="224"/>
      <c r="D886" s="230"/>
      <c r="E886" s="226"/>
      <c r="F886" s="227"/>
      <c r="G886" s="228"/>
      <c r="H886" s="229"/>
      <c r="I886" s="228"/>
      <c r="J886" s="229"/>
      <c r="K886" s="218">
        <f t="shared" si="30"/>
        <v>0</v>
      </c>
      <c r="L886" s="207"/>
      <c r="N886" s="230">
        <f t="shared" si="31"/>
        <v>0</v>
      </c>
    </row>
    <row r="887" spans="1:14" s="221" customFormat="1" ht="16.5" customHeight="1" x14ac:dyDescent="0.2">
      <c r="A887" s="222"/>
      <c r="B887" s="223"/>
      <c r="C887" s="224"/>
      <c r="D887" s="230"/>
      <c r="E887" s="226"/>
      <c r="F887" s="227"/>
      <c r="G887" s="228"/>
      <c r="H887" s="229"/>
      <c r="I887" s="228"/>
      <c r="J887" s="229"/>
      <c r="K887" s="218">
        <f t="shared" si="30"/>
        <v>0</v>
      </c>
      <c r="L887" s="207"/>
      <c r="N887" s="230">
        <f t="shared" si="31"/>
        <v>0</v>
      </c>
    </row>
    <row r="888" spans="1:14" s="221" customFormat="1" ht="16.5" customHeight="1" x14ac:dyDescent="0.2">
      <c r="A888" s="222"/>
      <c r="B888" s="223"/>
      <c r="C888" s="224"/>
      <c r="D888" s="230"/>
      <c r="E888" s="226"/>
      <c r="F888" s="227"/>
      <c r="G888" s="228"/>
      <c r="H888" s="229"/>
      <c r="I888" s="228"/>
      <c r="J888" s="229"/>
      <c r="K888" s="218">
        <f t="shared" si="30"/>
        <v>0</v>
      </c>
      <c r="L888" s="207"/>
      <c r="N888" s="230">
        <f t="shared" si="31"/>
        <v>0</v>
      </c>
    </row>
    <row r="889" spans="1:14" s="221" customFormat="1" ht="16.5" customHeight="1" x14ac:dyDescent="0.2">
      <c r="A889" s="222"/>
      <c r="B889" s="223"/>
      <c r="C889" s="224"/>
      <c r="D889" s="230"/>
      <c r="E889" s="226"/>
      <c r="F889" s="227"/>
      <c r="G889" s="228"/>
      <c r="H889" s="229"/>
      <c r="I889" s="228"/>
      <c r="J889" s="229"/>
      <c r="K889" s="218">
        <f t="shared" si="30"/>
        <v>0</v>
      </c>
      <c r="L889" s="207"/>
      <c r="N889" s="230">
        <f t="shared" si="31"/>
        <v>0</v>
      </c>
    </row>
    <row r="890" spans="1:14" s="221" customFormat="1" ht="16.5" customHeight="1" x14ac:dyDescent="0.2">
      <c r="A890" s="222"/>
      <c r="B890" s="223"/>
      <c r="C890" s="224"/>
      <c r="D890" s="230"/>
      <c r="E890" s="226"/>
      <c r="F890" s="227"/>
      <c r="G890" s="228"/>
      <c r="H890" s="229"/>
      <c r="I890" s="228"/>
      <c r="J890" s="229"/>
      <c r="K890" s="218">
        <f t="shared" si="30"/>
        <v>0</v>
      </c>
      <c r="L890" s="207"/>
      <c r="N890" s="230">
        <f t="shared" si="31"/>
        <v>0</v>
      </c>
    </row>
    <row r="891" spans="1:14" s="221" customFormat="1" ht="16.5" customHeight="1" x14ac:dyDescent="0.2">
      <c r="A891" s="222"/>
      <c r="B891" s="223"/>
      <c r="C891" s="224"/>
      <c r="D891" s="230"/>
      <c r="E891" s="226"/>
      <c r="F891" s="227"/>
      <c r="G891" s="228"/>
      <c r="H891" s="229"/>
      <c r="I891" s="228"/>
      <c r="J891" s="229"/>
      <c r="K891" s="218">
        <f t="shared" si="30"/>
        <v>0</v>
      </c>
      <c r="L891" s="207"/>
      <c r="N891" s="230">
        <f t="shared" si="31"/>
        <v>0</v>
      </c>
    </row>
    <row r="892" spans="1:14" s="221" customFormat="1" ht="16.5" customHeight="1" x14ac:dyDescent="0.2">
      <c r="A892" s="222"/>
      <c r="B892" s="223"/>
      <c r="C892" s="224"/>
      <c r="D892" s="230"/>
      <c r="E892" s="226"/>
      <c r="F892" s="227"/>
      <c r="G892" s="228"/>
      <c r="H892" s="229"/>
      <c r="I892" s="228"/>
      <c r="J892" s="229"/>
      <c r="K892" s="218">
        <f t="shared" si="30"/>
        <v>0</v>
      </c>
      <c r="L892" s="207"/>
      <c r="N892" s="230">
        <f t="shared" si="31"/>
        <v>0</v>
      </c>
    </row>
    <row r="893" spans="1:14" s="221" customFormat="1" ht="16.5" customHeight="1" x14ac:dyDescent="0.2">
      <c r="A893" s="222"/>
      <c r="B893" s="223"/>
      <c r="C893" s="224"/>
      <c r="D893" s="230"/>
      <c r="E893" s="226"/>
      <c r="F893" s="227"/>
      <c r="G893" s="228"/>
      <c r="H893" s="229"/>
      <c r="I893" s="228"/>
      <c r="J893" s="229"/>
      <c r="K893" s="218">
        <f t="shared" si="30"/>
        <v>0</v>
      </c>
      <c r="L893" s="207"/>
      <c r="N893" s="230">
        <f t="shared" si="31"/>
        <v>0</v>
      </c>
    </row>
    <row r="894" spans="1:14" s="221" customFormat="1" ht="16.5" customHeight="1" x14ac:dyDescent="0.2">
      <c r="A894" s="222"/>
      <c r="B894" s="223"/>
      <c r="C894" s="224"/>
      <c r="D894" s="230"/>
      <c r="E894" s="226"/>
      <c r="F894" s="227"/>
      <c r="G894" s="228"/>
      <c r="H894" s="229"/>
      <c r="I894" s="228"/>
      <c r="J894" s="229"/>
      <c r="K894" s="218">
        <f t="shared" si="30"/>
        <v>0</v>
      </c>
      <c r="L894" s="207"/>
      <c r="N894" s="230">
        <f t="shared" si="31"/>
        <v>0</v>
      </c>
    </row>
    <row r="895" spans="1:14" s="221" customFormat="1" ht="16.5" customHeight="1" x14ac:dyDescent="0.2">
      <c r="A895" s="222"/>
      <c r="B895" s="223"/>
      <c r="C895" s="224"/>
      <c r="D895" s="230"/>
      <c r="E895" s="226"/>
      <c r="F895" s="227"/>
      <c r="G895" s="228"/>
      <c r="H895" s="229"/>
      <c r="I895" s="228"/>
      <c r="J895" s="229"/>
      <c r="K895" s="218">
        <f t="shared" si="30"/>
        <v>0</v>
      </c>
      <c r="L895" s="207"/>
      <c r="N895" s="230">
        <f t="shared" si="31"/>
        <v>0</v>
      </c>
    </row>
    <row r="896" spans="1:14" s="221" customFormat="1" ht="16.5" customHeight="1" x14ac:dyDescent="0.2">
      <c r="A896" s="222"/>
      <c r="B896" s="223"/>
      <c r="C896" s="224"/>
      <c r="D896" s="230"/>
      <c r="E896" s="226"/>
      <c r="F896" s="227"/>
      <c r="G896" s="228"/>
      <c r="H896" s="229"/>
      <c r="I896" s="228"/>
      <c r="J896" s="229"/>
      <c r="K896" s="218">
        <f t="shared" si="30"/>
        <v>0</v>
      </c>
      <c r="L896" s="207"/>
      <c r="N896" s="230">
        <f t="shared" si="31"/>
        <v>0</v>
      </c>
    </row>
    <row r="897" spans="1:14" s="221" customFormat="1" ht="16.5" customHeight="1" x14ac:dyDescent="0.2">
      <c r="A897" s="222"/>
      <c r="B897" s="223"/>
      <c r="C897" s="224"/>
      <c r="D897" s="230"/>
      <c r="E897" s="226"/>
      <c r="F897" s="227"/>
      <c r="G897" s="228"/>
      <c r="H897" s="229"/>
      <c r="I897" s="228"/>
      <c r="J897" s="229"/>
      <c r="K897" s="218">
        <f t="shared" si="30"/>
        <v>0</v>
      </c>
      <c r="L897" s="207"/>
      <c r="N897" s="230">
        <f t="shared" si="31"/>
        <v>0</v>
      </c>
    </row>
    <row r="898" spans="1:14" s="221" customFormat="1" ht="16.5" customHeight="1" x14ac:dyDescent="0.2">
      <c r="A898" s="222"/>
      <c r="B898" s="223"/>
      <c r="C898" s="224"/>
      <c r="D898" s="230"/>
      <c r="E898" s="226"/>
      <c r="F898" s="227"/>
      <c r="G898" s="228"/>
      <c r="H898" s="229"/>
      <c r="I898" s="228"/>
      <c r="J898" s="229"/>
      <c r="K898" s="218">
        <f t="shared" si="30"/>
        <v>0</v>
      </c>
      <c r="L898" s="207"/>
      <c r="N898" s="230">
        <f t="shared" si="31"/>
        <v>0</v>
      </c>
    </row>
    <row r="899" spans="1:14" s="221" customFormat="1" ht="16.5" customHeight="1" x14ac:dyDescent="0.2">
      <c r="A899" s="222"/>
      <c r="B899" s="223"/>
      <c r="C899" s="224"/>
      <c r="D899" s="230"/>
      <c r="E899" s="226"/>
      <c r="F899" s="227"/>
      <c r="G899" s="228"/>
      <c r="H899" s="229"/>
      <c r="I899" s="228"/>
      <c r="J899" s="229"/>
      <c r="K899" s="218">
        <f t="shared" si="30"/>
        <v>0</v>
      </c>
      <c r="L899" s="207"/>
      <c r="N899" s="230">
        <f t="shared" si="31"/>
        <v>0</v>
      </c>
    </row>
    <row r="900" spans="1:14" s="221" customFormat="1" ht="16.5" customHeight="1" x14ac:dyDescent="0.2">
      <c r="A900" s="222"/>
      <c r="B900" s="223"/>
      <c r="C900" s="224"/>
      <c r="D900" s="230"/>
      <c r="E900" s="226"/>
      <c r="F900" s="227"/>
      <c r="G900" s="228"/>
      <c r="H900" s="229"/>
      <c r="I900" s="228"/>
      <c r="J900" s="229"/>
      <c r="K900" s="218">
        <f t="shared" si="30"/>
        <v>0</v>
      </c>
      <c r="L900" s="207"/>
      <c r="N900" s="230">
        <f t="shared" si="31"/>
        <v>0</v>
      </c>
    </row>
    <row r="901" spans="1:14" s="221" customFormat="1" ht="16.5" customHeight="1" x14ac:dyDescent="0.2">
      <c r="A901" s="222"/>
      <c r="B901" s="223"/>
      <c r="C901" s="224"/>
      <c r="D901" s="230"/>
      <c r="E901" s="226"/>
      <c r="F901" s="227"/>
      <c r="G901" s="228"/>
      <c r="H901" s="229"/>
      <c r="I901" s="228"/>
      <c r="J901" s="229"/>
      <c r="K901" s="218">
        <f t="shared" si="30"/>
        <v>0</v>
      </c>
      <c r="L901" s="207"/>
      <c r="N901" s="230">
        <f t="shared" si="31"/>
        <v>0</v>
      </c>
    </row>
    <row r="902" spans="1:14" s="221" customFormat="1" ht="16.5" customHeight="1" x14ac:dyDescent="0.2">
      <c r="A902" s="222"/>
      <c r="B902" s="223"/>
      <c r="C902" s="224"/>
      <c r="D902" s="230"/>
      <c r="E902" s="226"/>
      <c r="F902" s="227"/>
      <c r="G902" s="228"/>
      <c r="H902" s="229"/>
      <c r="I902" s="228"/>
      <c r="J902" s="229"/>
      <c r="K902" s="218">
        <f t="shared" si="30"/>
        <v>0</v>
      </c>
      <c r="L902" s="207"/>
      <c r="N902" s="230">
        <f t="shared" si="31"/>
        <v>0</v>
      </c>
    </row>
    <row r="903" spans="1:14" s="221" customFormat="1" ht="16.5" customHeight="1" x14ac:dyDescent="0.2">
      <c r="A903" s="222"/>
      <c r="B903" s="223"/>
      <c r="C903" s="224"/>
      <c r="D903" s="230"/>
      <c r="E903" s="226"/>
      <c r="F903" s="227"/>
      <c r="G903" s="228"/>
      <c r="H903" s="229"/>
      <c r="I903" s="228"/>
      <c r="J903" s="229"/>
      <c r="K903" s="218">
        <f t="shared" si="30"/>
        <v>0</v>
      </c>
      <c r="L903" s="207"/>
      <c r="N903" s="230">
        <f t="shared" si="31"/>
        <v>0</v>
      </c>
    </row>
    <row r="904" spans="1:14" s="221" customFormat="1" ht="16.5" customHeight="1" x14ac:dyDescent="0.2">
      <c r="A904" s="222"/>
      <c r="B904" s="223"/>
      <c r="C904" s="224"/>
      <c r="D904" s="230"/>
      <c r="E904" s="226"/>
      <c r="F904" s="227"/>
      <c r="G904" s="228"/>
      <c r="H904" s="229"/>
      <c r="I904" s="228"/>
      <c r="J904" s="229"/>
      <c r="K904" s="218">
        <f t="shared" si="30"/>
        <v>0</v>
      </c>
      <c r="L904" s="207"/>
      <c r="N904" s="230">
        <f t="shared" si="31"/>
        <v>0</v>
      </c>
    </row>
    <row r="905" spans="1:14" s="221" customFormat="1" ht="16.5" customHeight="1" x14ac:dyDescent="0.2">
      <c r="A905" s="222"/>
      <c r="B905" s="223"/>
      <c r="C905" s="224"/>
      <c r="D905" s="230"/>
      <c r="E905" s="226"/>
      <c r="F905" s="227"/>
      <c r="G905" s="228"/>
      <c r="H905" s="229"/>
      <c r="I905" s="228"/>
      <c r="J905" s="229"/>
      <c r="K905" s="218">
        <f t="shared" si="30"/>
        <v>0</v>
      </c>
      <c r="L905" s="207"/>
      <c r="N905" s="230">
        <f t="shared" si="31"/>
        <v>0</v>
      </c>
    </row>
    <row r="906" spans="1:14" s="221" customFormat="1" ht="16.5" customHeight="1" x14ac:dyDescent="0.2">
      <c r="A906" s="222"/>
      <c r="B906" s="223"/>
      <c r="C906" s="224"/>
      <c r="D906" s="230"/>
      <c r="E906" s="226"/>
      <c r="F906" s="227"/>
      <c r="G906" s="228"/>
      <c r="H906" s="229"/>
      <c r="I906" s="228"/>
      <c r="J906" s="229"/>
      <c r="K906" s="218">
        <f t="shared" si="30"/>
        <v>0</v>
      </c>
      <c r="L906" s="207"/>
      <c r="N906" s="230">
        <f t="shared" si="31"/>
        <v>0</v>
      </c>
    </row>
    <row r="907" spans="1:14" s="221" customFormat="1" ht="16.5" customHeight="1" x14ac:dyDescent="0.2">
      <c r="A907" s="222"/>
      <c r="B907" s="223"/>
      <c r="C907" s="224"/>
      <c r="D907" s="230"/>
      <c r="E907" s="226"/>
      <c r="F907" s="227"/>
      <c r="G907" s="228"/>
      <c r="H907" s="229"/>
      <c r="I907" s="228"/>
      <c r="J907" s="229"/>
      <c r="K907" s="218">
        <f t="shared" si="30"/>
        <v>0</v>
      </c>
      <c r="L907" s="207"/>
      <c r="N907" s="230">
        <f t="shared" si="31"/>
        <v>0</v>
      </c>
    </row>
    <row r="908" spans="1:14" s="221" customFormat="1" ht="16.5" customHeight="1" x14ac:dyDescent="0.2">
      <c r="A908" s="222"/>
      <c r="B908" s="223"/>
      <c r="C908" s="224"/>
      <c r="D908" s="230"/>
      <c r="E908" s="226"/>
      <c r="F908" s="227"/>
      <c r="G908" s="228"/>
      <c r="H908" s="229"/>
      <c r="I908" s="228"/>
      <c r="J908" s="229"/>
      <c r="K908" s="218">
        <f t="shared" si="30"/>
        <v>0</v>
      </c>
      <c r="L908" s="207"/>
      <c r="N908" s="230">
        <f t="shared" si="31"/>
        <v>0</v>
      </c>
    </row>
    <row r="909" spans="1:14" s="221" customFormat="1" ht="16.5" customHeight="1" x14ac:dyDescent="0.2">
      <c r="A909" s="222"/>
      <c r="B909" s="223"/>
      <c r="C909" s="224"/>
      <c r="D909" s="230"/>
      <c r="E909" s="226"/>
      <c r="F909" s="227"/>
      <c r="G909" s="228"/>
      <c r="H909" s="229"/>
      <c r="I909" s="228"/>
      <c r="J909" s="229"/>
      <c r="K909" s="218">
        <f t="shared" ref="K909:K972" si="32">$G909*$K$6</f>
        <v>0</v>
      </c>
      <c r="L909" s="207"/>
      <c r="N909" s="230">
        <f t="shared" si="31"/>
        <v>0</v>
      </c>
    </row>
    <row r="910" spans="1:14" s="221" customFormat="1" ht="16.5" customHeight="1" x14ac:dyDescent="0.2">
      <c r="A910" s="222"/>
      <c r="B910" s="223"/>
      <c r="C910" s="224"/>
      <c r="D910" s="230"/>
      <c r="E910" s="226"/>
      <c r="F910" s="227"/>
      <c r="G910" s="228"/>
      <c r="H910" s="229"/>
      <c r="I910" s="228"/>
      <c r="J910" s="229"/>
      <c r="K910" s="218">
        <f t="shared" si="32"/>
        <v>0</v>
      </c>
      <c r="L910" s="207"/>
      <c r="N910" s="230">
        <f t="shared" ref="N910:N973" si="33">IF(D910="SŽDC",0,IF(D910="Ostatní",0,IF(D910="",0,1)))</f>
        <v>0</v>
      </c>
    </row>
    <row r="911" spans="1:14" s="221" customFormat="1" ht="16.5" customHeight="1" x14ac:dyDescent="0.2">
      <c r="A911" s="222"/>
      <c r="B911" s="223"/>
      <c r="C911" s="224"/>
      <c r="D911" s="230"/>
      <c r="E911" s="226"/>
      <c r="F911" s="227"/>
      <c r="G911" s="228"/>
      <c r="H911" s="229"/>
      <c r="I911" s="228"/>
      <c r="J911" s="229"/>
      <c r="K911" s="218">
        <f t="shared" si="32"/>
        <v>0</v>
      </c>
      <c r="L911" s="207"/>
      <c r="N911" s="230">
        <f t="shared" si="33"/>
        <v>0</v>
      </c>
    </row>
    <row r="912" spans="1:14" s="221" customFormat="1" ht="16.5" customHeight="1" x14ac:dyDescent="0.2">
      <c r="A912" s="222"/>
      <c r="B912" s="223"/>
      <c r="C912" s="224"/>
      <c r="D912" s="230"/>
      <c r="E912" s="226"/>
      <c r="F912" s="227"/>
      <c r="G912" s="228"/>
      <c r="H912" s="229"/>
      <c r="I912" s="228"/>
      <c r="J912" s="229"/>
      <c r="K912" s="218">
        <f t="shared" si="32"/>
        <v>0</v>
      </c>
      <c r="L912" s="207"/>
      <c r="N912" s="230">
        <f t="shared" si="33"/>
        <v>0</v>
      </c>
    </row>
    <row r="913" spans="1:14" s="221" customFormat="1" ht="16.5" customHeight="1" x14ac:dyDescent="0.2">
      <c r="A913" s="222"/>
      <c r="B913" s="223"/>
      <c r="C913" s="224"/>
      <c r="D913" s="230"/>
      <c r="E913" s="226"/>
      <c r="F913" s="227"/>
      <c r="G913" s="228"/>
      <c r="H913" s="229"/>
      <c r="I913" s="228"/>
      <c r="J913" s="229"/>
      <c r="K913" s="218">
        <f t="shared" si="32"/>
        <v>0</v>
      </c>
      <c r="L913" s="207"/>
      <c r="N913" s="230">
        <f t="shared" si="33"/>
        <v>0</v>
      </c>
    </row>
    <row r="914" spans="1:14" s="221" customFormat="1" ht="16.5" customHeight="1" x14ac:dyDescent="0.2">
      <c r="A914" s="222"/>
      <c r="B914" s="223"/>
      <c r="C914" s="224"/>
      <c r="D914" s="230"/>
      <c r="E914" s="226"/>
      <c r="F914" s="227"/>
      <c r="G914" s="228"/>
      <c r="H914" s="229"/>
      <c r="I914" s="228"/>
      <c r="J914" s="229"/>
      <c r="K914" s="218">
        <f t="shared" si="32"/>
        <v>0</v>
      </c>
      <c r="L914" s="207"/>
      <c r="N914" s="230">
        <f t="shared" si="33"/>
        <v>0</v>
      </c>
    </row>
    <row r="915" spans="1:14" s="221" customFormat="1" ht="16.5" customHeight="1" x14ac:dyDescent="0.2">
      <c r="A915" s="222"/>
      <c r="B915" s="223"/>
      <c r="C915" s="224"/>
      <c r="D915" s="230"/>
      <c r="E915" s="226"/>
      <c r="F915" s="227"/>
      <c r="G915" s="228"/>
      <c r="H915" s="229"/>
      <c r="I915" s="228"/>
      <c r="J915" s="229"/>
      <c r="K915" s="218">
        <f t="shared" si="32"/>
        <v>0</v>
      </c>
      <c r="L915" s="207"/>
      <c r="N915" s="230">
        <f t="shared" si="33"/>
        <v>0</v>
      </c>
    </row>
    <row r="916" spans="1:14" s="221" customFormat="1" ht="16.5" customHeight="1" x14ac:dyDescent="0.2">
      <c r="A916" s="222"/>
      <c r="B916" s="223"/>
      <c r="C916" s="224"/>
      <c r="D916" s="230"/>
      <c r="E916" s="226"/>
      <c r="F916" s="227"/>
      <c r="G916" s="228"/>
      <c r="H916" s="229"/>
      <c r="I916" s="228"/>
      <c r="J916" s="229"/>
      <c r="K916" s="218">
        <f t="shared" si="32"/>
        <v>0</v>
      </c>
      <c r="L916" s="207"/>
      <c r="N916" s="230">
        <f t="shared" si="33"/>
        <v>0</v>
      </c>
    </row>
    <row r="917" spans="1:14" s="221" customFormat="1" ht="16.5" customHeight="1" x14ac:dyDescent="0.2">
      <c r="A917" s="222"/>
      <c r="B917" s="223"/>
      <c r="C917" s="224"/>
      <c r="D917" s="230"/>
      <c r="E917" s="226"/>
      <c r="F917" s="227"/>
      <c r="G917" s="228"/>
      <c r="H917" s="229"/>
      <c r="I917" s="228"/>
      <c r="J917" s="229"/>
      <c r="K917" s="218">
        <f t="shared" si="32"/>
        <v>0</v>
      </c>
      <c r="L917" s="207"/>
      <c r="N917" s="230">
        <f t="shared" si="33"/>
        <v>0</v>
      </c>
    </row>
    <row r="918" spans="1:14" s="221" customFormat="1" ht="16.5" customHeight="1" x14ac:dyDescent="0.2">
      <c r="A918" s="222"/>
      <c r="B918" s="223"/>
      <c r="C918" s="224"/>
      <c r="D918" s="230"/>
      <c r="E918" s="226"/>
      <c r="F918" s="227"/>
      <c r="G918" s="228"/>
      <c r="H918" s="229"/>
      <c r="I918" s="228"/>
      <c r="J918" s="229"/>
      <c r="K918" s="218">
        <f t="shared" si="32"/>
        <v>0</v>
      </c>
      <c r="L918" s="207"/>
      <c r="N918" s="230">
        <f t="shared" si="33"/>
        <v>0</v>
      </c>
    </row>
    <row r="919" spans="1:14" s="221" customFormat="1" ht="16.5" customHeight="1" x14ac:dyDescent="0.2">
      <c r="A919" s="222"/>
      <c r="B919" s="223"/>
      <c r="C919" s="224"/>
      <c r="D919" s="230"/>
      <c r="E919" s="226"/>
      <c r="F919" s="227"/>
      <c r="G919" s="228"/>
      <c r="H919" s="229"/>
      <c r="I919" s="228"/>
      <c r="J919" s="229"/>
      <c r="K919" s="218">
        <f t="shared" si="32"/>
        <v>0</v>
      </c>
      <c r="L919" s="207"/>
      <c r="N919" s="230">
        <f t="shared" si="33"/>
        <v>0</v>
      </c>
    </row>
    <row r="920" spans="1:14" s="221" customFormat="1" ht="16.5" customHeight="1" x14ac:dyDescent="0.2">
      <c r="A920" s="222"/>
      <c r="B920" s="223"/>
      <c r="C920" s="224"/>
      <c r="D920" s="230"/>
      <c r="E920" s="226"/>
      <c r="F920" s="227"/>
      <c r="G920" s="228"/>
      <c r="H920" s="229"/>
      <c r="I920" s="228"/>
      <c r="J920" s="229"/>
      <c r="K920" s="218">
        <f t="shared" si="32"/>
        <v>0</v>
      </c>
      <c r="L920" s="207"/>
      <c r="N920" s="230">
        <f t="shared" si="33"/>
        <v>0</v>
      </c>
    </row>
    <row r="921" spans="1:14" s="221" customFormat="1" ht="16.5" customHeight="1" x14ac:dyDescent="0.2">
      <c r="A921" s="222"/>
      <c r="B921" s="223"/>
      <c r="C921" s="224"/>
      <c r="D921" s="230"/>
      <c r="E921" s="226"/>
      <c r="F921" s="227"/>
      <c r="G921" s="228"/>
      <c r="H921" s="229"/>
      <c r="I921" s="228"/>
      <c r="J921" s="229"/>
      <c r="K921" s="218">
        <f t="shared" si="32"/>
        <v>0</v>
      </c>
      <c r="L921" s="207"/>
      <c r="N921" s="230">
        <f t="shared" si="33"/>
        <v>0</v>
      </c>
    </row>
    <row r="922" spans="1:14" s="221" customFormat="1" ht="16.5" customHeight="1" x14ac:dyDescent="0.2">
      <c r="A922" s="222"/>
      <c r="B922" s="223"/>
      <c r="C922" s="224"/>
      <c r="D922" s="230"/>
      <c r="E922" s="226"/>
      <c r="F922" s="227"/>
      <c r="G922" s="228"/>
      <c r="H922" s="229"/>
      <c r="I922" s="228"/>
      <c r="J922" s="229"/>
      <c r="K922" s="218">
        <f t="shared" si="32"/>
        <v>0</v>
      </c>
      <c r="L922" s="207"/>
      <c r="N922" s="230">
        <f t="shared" si="33"/>
        <v>0</v>
      </c>
    </row>
    <row r="923" spans="1:14" s="221" customFormat="1" ht="16.5" customHeight="1" x14ac:dyDescent="0.2">
      <c r="A923" s="222"/>
      <c r="B923" s="223"/>
      <c r="C923" s="224"/>
      <c r="D923" s="230"/>
      <c r="E923" s="226"/>
      <c r="F923" s="227"/>
      <c r="G923" s="228"/>
      <c r="H923" s="229"/>
      <c r="I923" s="228"/>
      <c r="J923" s="229"/>
      <c r="K923" s="218">
        <f t="shared" si="32"/>
        <v>0</v>
      </c>
      <c r="L923" s="207"/>
      <c r="N923" s="230">
        <f t="shared" si="33"/>
        <v>0</v>
      </c>
    </row>
    <row r="924" spans="1:14" s="221" customFormat="1" ht="16.5" customHeight="1" x14ac:dyDescent="0.2">
      <c r="A924" s="222"/>
      <c r="B924" s="223"/>
      <c r="C924" s="224"/>
      <c r="D924" s="230"/>
      <c r="E924" s="226"/>
      <c r="F924" s="227"/>
      <c r="G924" s="228"/>
      <c r="H924" s="229"/>
      <c r="I924" s="228"/>
      <c r="J924" s="229"/>
      <c r="K924" s="218">
        <f t="shared" si="32"/>
        <v>0</v>
      </c>
      <c r="L924" s="207"/>
      <c r="N924" s="230">
        <f t="shared" si="33"/>
        <v>0</v>
      </c>
    </row>
    <row r="925" spans="1:14" s="221" customFormat="1" ht="16.5" customHeight="1" x14ac:dyDescent="0.2">
      <c r="A925" s="222"/>
      <c r="B925" s="223"/>
      <c r="C925" s="224"/>
      <c r="D925" s="230"/>
      <c r="E925" s="226"/>
      <c r="F925" s="227"/>
      <c r="G925" s="228"/>
      <c r="H925" s="229"/>
      <c r="I925" s="228"/>
      <c r="J925" s="229"/>
      <c r="K925" s="218">
        <f t="shared" si="32"/>
        <v>0</v>
      </c>
      <c r="L925" s="207"/>
      <c r="N925" s="230">
        <f t="shared" si="33"/>
        <v>0</v>
      </c>
    </row>
    <row r="926" spans="1:14" s="221" customFormat="1" ht="16.5" customHeight="1" x14ac:dyDescent="0.2">
      <c r="A926" s="222"/>
      <c r="B926" s="223"/>
      <c r="C926" s="224"/>
      <c r="D926" s="230"/>
      <c r="E926" s="226"/>
      <c r="F926" s="227"/>
      <c r="G926" s="228"/>
      <c r="H926" s="229"/>
      <c r="I926" s="228"/>
      <c r="J926" s="229"/>
      <c r="K926" s="218">
        <f t="shared" si="32"/>
        <v>0</v>
      </c>
      <c r="L926" s="207"/>
      <c r="N926" s="230">
        <f t="shared" si="33"/>
        <v>0</v>
      </c>
    </row>
    <row r="927" spans="1:14" s="221" customFormat="1" ht="16.5" customHeight="1" x14ac:dyDescent="0.2">
      <c r="A927" s="222"/>
      <c r="B927" s="223"/>
      <c r="C927" s="224"/>
      <c r="D927" s="230"/>
      <c r="E927" s="226"/>
      <c r="F927" s="227"/>
      <c r="G927" s="228"/>
      <c r="H927" s="229"/>
      <c r="I927" s="228"/>
      <c r="J927" s="229"/>
      <c r="K927" s="218">
        <f t="shared" si="32"/>
        <v>0</v>
      </c>
      <c r="L927" s="207"/>
      <c r="N927" s="230">
        <f t="shared" si="33"/>
        <v>0</v>
      </c>
    </row>
    <row r="928" spans="1:14" s="221" customFormat="1" ht="16.5" customHeight="1" x14ac:dyDescent="0.2">
      <c r="A928" s="222"/>
      <c r="B928" s="223"/>
      <c r="C928" s="224"/>
      <c r="D928" s="230"/>
      <c r="E928" s="226"/>
      <c r="F928" s="227"/>
      <c r="G928" s="228"/>
      <c r="H928" s="229"/>
      <c r="I928" s="228"/>
      <c r="J928" s="229"/>
      <c r="K928" s="218">
        <f t="shared" si="32"/>
        <v>0</v>
      </c>
      <c r="L928" s="207"/>
      <c r="N928" s="230">
        <f t="shared" si="33"/>
        <v>0</v>
      </c>
    </row>
    <row r="929" spans="1:14" s="221" customFormat="1" ht="16.5" customHeight="1" x14ac:dyDescent="0.2">
      <c r="A929" s="222"/>
      <c r="B929" s="223"/>
      <c r="C929" s="224"/>
      <c r="D929" s="230"/>
      <c r="E929" s="226"/>
      <c r="F929" s="227"/>
      <c r="G929" s="228"/>
      <c r="H929" s="229"/>
      <c r="I929" s="228"/>
      <c r="J929" s="229"/>
      <c r="K929" s="218">
        <f t="shared" si="32"/>
        <v>0</v>
      </c>
      <c r="L929" s="207"/>
      <c r="N929" s="230">
        <f t="shared" si="33"/>
        <v>0</v>
      </c>
    </row>
    <row r="930" spans="1:14" s="221" customFormat="1" ht="16.5" customHeight="1" x14ac:dyDescent="0.2">
      <c r="A930" s="222"/>
      <c r="B930" s="223"/>
      <c r="C930" s="224"/>
      <c r="D930" s="230"/>
      <c r="E930" s="226"/>
      <c r="F930" s="227"/>
      <c r="G930" s="228"/>
      <c r="H930" s="229"/>
      <c r="I930" s="228"/>
      <c r="J930" s="229"/>
      <c r="K930" s="218">
        <f t="shared" si="32"/>
        <v>0</v>
      </c>
      <c r="L930" s="207"/>
      <c r="N930" s="230">
        <f t="shared" si="33"/>
        <v>0</v>
      </c>
    </row>
    <row r="931" spans="1:14" s="221" customFormat="1" ht="16.5" customHeight="1" x14ac:dyDescent="0.2">
      <c r="A931" s="222"/>
      <c r="B931" s="223"/>
      <c r="C931" s="224"/>
      <c r="D931" s="230"/>
      <c r="E931" s="226"/>
      <c r="F931" s="227"/>
      <c r="G931" s="228"/>
      <c r="H931" s="229"/>
      <c r="I931" s="228"/>
      <c r="J931" s="229"/>
      <c r="K931" s="218">
        <f t="shared" si="32"/>
        <v>0</v>
      </c>
      <c r="L931" s="207"/>
      <c r="N931" s="230">
        <f t="shared" si="33"/>
        <v>0</v>
      </c>
    </row>
    <row r="932" spans="1:14" s="221" customFormat="1" ht="16.5" customHeight="1" x14ac:dyDescent="0.2">
      <c r="A932" s="222"/>
      <c r="B932" s="223"/>
      <c r="C932" s="224"/>
      <c r="D932" s="230"/>
      <c r="E932" s="226"/>
      <c r="F932" s="227"/>
      <c r="G932" s="228"/>
      <c r="H932" s="229"/>
      <c r="I932" s="228"/>
      <c r="J932" s="229"/>
      <c r="K932" s="218">
        <f t="shared" si="32"/>
        <v>0</v>
      </c>
      <c r="L932" s="207"/>
      <c r="N932" s="230">
        <f t="shared" si="33"/>
        <v>0</v>
      </c>
    </row>
    <row r="933" spans="1:14" s="221" customFormat="1" ht="16.5" customHeight="1" x14ac:dyDescent="0.2">
      <c r="A933" s="222"/>
      <c r="B933" s="223"/>
      <c r="C933" s="224"/>
      <c r="D933" s="230"/>
      <c r="E933" s="226"/>
      <c r="F933" s="227"/>
      <c r="G933" s="228"/>
      <c r="H933" s="229"/>
      <c r="I933" s="228"/>
      <c r="J933" s="229"/>
      <c r="K933" s="218">
        <f t="shared" si="32"/>
        <v>0</v>
      </c>
      <c r="L933" s="207"/>
      <c r="N933" s="230">
        <f t="shared" si="33"/>
        <v>0</v>
      </c>
    </row>
    <row r="934" spans="1:14" s="221" customFormat="1" ht="16.5" customHeight="1" x14ac:dyDescent="0.2">
      <c r="A934" s="222"/>
      <c r="B934" s="223"/>
      <c r="C934" s="224"/>
      <c r="D934" s="230"/>
      <c r="E934" s="226"/>
      <c r="F934" s="227"/>
      <c r="G934" s="228"/>
      <c r="H934" s="229"/>
      <c r="I934" s="228"/>
      <c r="J934" s="229"/>
      <c r="K934" s="218">
        <f t="shared" si="32"/>
        <v>0</v>
      </c>
      <c r="L934" s="207"/>
      <c r="N934" s="230">
        <f t="shared" si="33"/>
        <v>0</v>
      </c>
    </row>
    <row r="935" spans="1:14" s="221" customFormat="1" ht="16.5" customHeight="1" x14ac:dyDescent="0.2">
      <c r="A935" s="222"/>
      <c r="B935" s="223"/>
      <c r="C935" s="224"/>
      <c r="D935" s="230"/>
      <c r="E935" s="226"/>
      <c r="F935" s="227"/>
      <c r="G935" s="228"/>
      <c r="H935" s="229"/>
      <c r="I935" s="228"/>
      <c r="J935" s="229"/>
      <c r="K935" s="218">
        <f t="shared" si="32"/>
        <v>0</v>
      </c>
      <c r="L935" s="207"/>
      <c r="N935" s="230">
        <f t="shared" si="33"/>
        <v>0</v>
      </c>
    </row>
    <row r="936" spans="1:14" s="221" customFormat="1" ht="16.5" customHeight="1" x14ac:dyDescent="0.2">
      <c r="A936" s="222"/>
      <c r="B936" s="223"/>
      <c r="C936" s="224"/>
      <c r="D936" s="230"/>
      <c r="E936" s="226"/>
      <c r="F936" s="227"/>
      <c r="G936" s="228"/>
      <c r="H936" s="229"/>
      <c r="I936" s="228"/>
      <c r="J936" s="229"/>
      <c r="K936" s="218">
        <f t="shared" si="32"/>
        <v>0</v>
      </c>
      <c r="L936" s="207"/>
      <c r="N936" s="230">
        <f t="shared" si="33"/>
        <v>0</v>
      </c>
    </row>
    <row r="937" spans="1:14" s="221" customFormat="1" ht="16.5" customHeight="1" x14ac:dyDescent="0.2">
      <c r="A937" s="222"/>
      <c r="B937" s="223"/>
      <c r="C937" s="224"/>
      <c r="D937" s="230"/>
      <c r="E937" s="226"/>
      <c r="F937" s="227"/>
      <c r="G937" s="228"/>
      <c r="H937" s="229"/>
      <c r="I937" s="228"/>
      <c r="J937" s="229"/>
      <c r="K937" s="218">
        <f t="shared" si="32"/>
        <v>0</v>
      </c>
      <c r="L937" s="207"/>
      <c r="N937" s="230">
        <f t="shared" si="33"/>
        <v>0</v>
      </c>
    </row>
    <row r="938" spans="1:14" s="221" customFormat="1" ht="16.5" customHeight="1" x14ac:dyDescent="0.2">
      <c r="A938" s="222"/>
      <c r="B938" s="223"/>
      <c r="C938" s="224"/>
      <c r="D938" s="230"/>
      <c r="E938" s="226"/>
      <c r="F938" s="227"/>
      <c r="G938" s="228"/>
      <c r="H938" s="229"/>
      <c r="I938" s="228"/>
      <c r="J938" s="229"/>
      <c r="K938" s="218">
        <f t="shared" si="32"/>
        <v>0</v>
      </c>
      <c r="L938" s="207"/>
      <c r="N938" s="230">
        <f t="shared" si="33"/>
        <v>0</v>
      </c>
    </row>
    <row r="939" spans="1:14" s="221" customFormat="1" ht="16.5" customHeight="1" x14ac:dyDescent="0.2">
      <c r="A939" s="222"/>
      <c r="B939" s="223"/>
      <c r="C939" s="224"/>
      <c r="D939" s="230"/>
      <c r="E939" s="226"/>
      <c r="F939" s="227"/>
      <c r="G939" s="228"/>
      <c r="H939" s="229"/>
      <c r="I939" s="228"/>
      <c r="J939" s="229"/>
      <c r="K939" s="218">
        <f t="shared" si="32"/>
        <v>0</v>
      </c>
      <c r="L939" s="207"/>
      <c r="N939" s="230">
        <f t="shared" si="33"/>
        <v>0</v>
      </c>
    </row>
    <row r="940" spans="1:14" s="221" customFormat="1" ht="16.5" customHeight="1" x14ac:dyDescent="0.2">
      <c r="A940" s="222"/>
      <c r="B940" s="223"/>
      <c r="C940" s="224"/>
      <c r="D940" s="230"/>
      <c r="E940" s="226"/>
      <c r="F940" s="227"/>
      <c r="G940" s="228"/>
      <c r="H940" s="229"/>
      <c r="I940" s="228"/>
      <c r="J940" s="229"/>
      <c r="K940" s="218">
        <f t="shared" si="32"/>
        <v>0</v>
      </c>
      <c r="L940" s="207"/>
      <c r="N940" s="230">
        <f t="shared" si="33"/>
        <v>0</v>
      </c>
    </row>
    <row r="941" spans="1:14" s="221" customFormat="1" ht="16.5" customHeight="1" x14ac:dyDescent="0.2">
      <c r="A941" s="222"/>
      <c r="B941" s="223"/>
      <c r="C941" s="224"/>
      <c r="D941" s="230"/>
      <c r="E941" s="226"/>
      <c r="F941" s="227"/>
      <c r="G941" s="228"/>
      <c r="H941" s="229"/>
      <c r="I941" s="228"/>
      <c r="J941" s="229"/>
      <c r="K941" s="218">
        <f t="shared" si="32"/>
        <v>0</v>
      </c>
      <c r="L941" s="207"/>
      <c r="N941" s="230">
        <f t="shared" si="33"/>
        <v>0</v>
      </c>
    </row>
    <row r="942" spans="1:14" s="221" customFormat="1" ht="16.5" customHeight="1" x14ac:dyDescent="0.2">
      <c r="A942" s="222"/>
      <c r="B942" s="223"/>
      <c r="C942" s="224"/>
      <c r="D942" s="230"/>
      <c r="E942" s="226"/>
      <c r="F942" s="227"/>
      <c r="G942" s="228"/>
      <c r="H942" s="229"/>
      <c r="I942" s="228"/>
      <c r="J942" s="229"/>
      <c r="K942" s="218">
        <f t="shared" si="32"/>
        <v>0</v>
      </c>
      <c r="L942" s="207"/>
      <c r="N942" s="230">
        <f t="shared" si="33"/>
        <v>0</v>
      </c>
    </row>
    <row r="943" spans="1:14" s="221" customFormat="1" ht="16.5" customHeight="1" x14ac:dyDescent="0.2">
      <c r="A943" s="222"/>
      <c r="B943" s="223"/>
      <c r="C943" s="224"/>
      <c r="D943" s="230"/>
      <c r="E943" s="226"/>
      <c r="F943" s="227"/>
      <c r="G943" s="228"/>
      <c r="H943" s="229"/>
      <c r="I943" s="228"/>
      <c r="J943" s="229"/>
      <c r="K943" s="218">
        <f t="shared" si="32"/>
        <v>0</v>
      </c>
      <c r="L943" s="207"/>
      <c r="N943" s="230">
        <f t="shared" si="33"/>
        <v>0</v>
      </c>
    </row>
    <row r="944" spans="1:14" s="221" customFormat="1" ht="16.5" customHeight="1" x14ac:dyDescent="0.2">
      <c r="A944" s="222"/>
      <c r="B944" s="223"/>
      <c r="C944" s="224"/>
      <c r="D944" s="230"/>
      <c r="E944" s="226"/>
      <c r="F944" s="227"/>
      <c r="G944" s="228"/>
      <c r="H944" s="229"/>
      <c r="I944" s="228"/>
      <c r="J944" s="229"/>
      <c r="K944" s="218">
        <f t="shared" si="32"/>
        <v>0</v>
      </c>
      <c r="L944" s="207"/>
      <c r="N944" s="230">
        <f t="shared" si="33"/>
        <v>0</v>
      </c>
    </row>
    <row r="945" spans="1:14" s="221" customFormat="1" ht="16.5" customHeight="1" x14ac:dyDescent="0.2">
      <c r="A945" s="222"/>
      <c r="B945" s="223"/>
      <c r="C945" s="224"/>
      <c r="D945" s="230"/>
      <c r="E945" s="226"/>
      <c r="F945" s="227"/>
      <c r="G945" s="228"/>
      <c r="H945" s="229"/>
      <c r="I945" s="228"/>
      <c r="J945" s="229"/>
      <c r="K945" s="218">
        <f t="shared" si="32"/>
        <v>0</v>
      </c>
      <c r="L945" s="207"/>
      <c r="N945" s="230">
        <f t="shared" si="33"/>
        <v>0</v>
      </c>
    </row>
    <row r="946" spans="1:14" s="221" customFormat="1" ht="16.5" customHeight="1" x14ac:dyDescent="0.2">
      <c r="A946" s="222"/>
      <c r="B946" s="223"/>
      <c r="C946" s="224"/>
      <c r="D946" s="230"/>
      <c r="E946" s="226"/>
      <c r="F946" s="227"/>
      <c r="G946" s="228"/>
      <c r="H946" s="229"/>
      <c r="I946" s="228"/>
      <c r="J946" s="229"/>
      <c r="K946" s="218">
        <f t="shared" si="32"/>
        <v>0</v>
      </c>
      <c r="L946" s="207"/>
      <c r="N946" s="230">
        <f t="shared" si="33"/>
        <v>0</v>
      </c>
    </row>
    <row r="947" spans="1:14" s="221" customFormat="1" ht="16.5" customHeight="1" x14ac:dyDescent="0.2">
      <c r="A947" s="222"/>
      <c r="B947" s="223"/>
      <c r="C947" s="224"/>
      <c r="D947" s="230"/>
      <c r="E947" s="226"/>
      <c r="F947" s="227"/>
      <c r="G947" s="228"/>
      <c r="H947" s="229"/>
      <c r="I947" s="228"/>
      <c r="J947" s="229"/>
      <c r="K947" s="218">
        <f t="shared" si="32"/>
        <v>0</v>
      </c>
      <c r="L947" s="207"/>
      <c r="N947" s="230">
        <f t="shared" si="33"/>
        <v>0</v>
      </c>
    </row>
    <row r="948" spans="1:14" s="221" customFormat="1" ht="16.5" customHeight="1" x14ac:dyDescent="0.2">
      <c r="A948" s="222"/>
      <c r="B948" s="223"/>
      <c r="C948" s="224"/>
      <c r="D948" s="230"/>
      <c r="E948" s="226"/>
      <c r="F948" s="227"/>
      <c r="G948" s="228"/>
      <c r="H948" s="229"/>
      <c r="I948" s="228"/>
      <c r="J948" s="229"/>
      <c r="K948" s="218">
        <f t="shared" si="32"/>
        <v>0</v>
      </c>
      <c r="L948" s="207"/>
      <c r="N948" s="230">
        <f t="shared" si="33"/>
        <v>0</v>
      </c>
    </row>
    <row r="949" spans="1:14" s="221" customFormat="1" ht="16.5" customHeight="1" x14ac:dyDescent="0.2">
      <c r="A949" s="222"/>
      <c r="B949" s="223"/>
      <c r="C949" s="224"/>
      <c r="D949" s="230"/>
      <c r="E949" s="226"/>
      <c r="F949" s="227"/>
      <c r="G949" s="228"/>
      <c r="H949" s="229"/>
      <c r="I949" s="228"/>
      <c r="J949" s="229"/>
      <c r="K949" s="218">
        <f t="shared" si="32"/>
        <v>0</v>
      </c>
      <c r="L949" s="207"/>
      <c r="N949" s="230">
        <f t="shared" si="33"/>
        <v>0</v>
      </c>
    </row>
    <row r="950" spans="1:14" s="221" customFormat="1" ht="16.5" customHeight="1" x14ac:dyDescent="0.2">
      <c r="A950" s="222"/>
      <c r="B950" s="223"/>
      <c r="C950" s="224"/>
      <c r="D950" s="230"/>
      <c r="E950" s="226"/>
      <c r="F950" s="227"/>
      <c r="G950" s="228"/>
      <c r="H950" s="229"/>
      <c r="I950" s="228"/>
      <c r="J950" s="229"/>
      <c r="K950" s="218">
        <f t="shared" si="32"/>
        <v>0</v>
      </c>
      <c r="L950" s="207"/>
      <c r="N950" s="230">
        <f t="shared" si="33"/>
        <v>0</v>
      </c>
    </row>
    <row r="951" spans="1:14" s="221" customFormat="1" ht="16.5" customHeight="1" x14ac:dyDescent="0.2">
      <c r="A951" s="222"/>
      <c r="B951" s="223"/>
      <c r="C951" s="224"/>
      <c r="D951" s="230"/>
      <c r="E951" s="226"/>
      <c r="F951" s="227"/>
      <c r="G951" s="228"/>
      <c r="H951" s="229"/>
      <c r="I951" s="228"/>
      <c r="J951" s="229"/>
      <c r="K951" s="218">
        <f t="shared" si="32"/>
        <v>0</v>
      </c>
      <c r="L951" s="207"/>
      <c r="N951" s="230">
        <f t="shared" si="33"/>
        <v>0</v>
      </c>
    </row>
    <row r="952" spans="1:14" s="221" customFormat="1" ht="16.5" customHeight="1" x14ac:dyDescent="0.2">
      <c r="A952" s="222"/>
      <c r="B952" s="223"/>
      <c r="C952" s="224"/>
      <c r="D952" s="230"/>
      <c r="E952" s="226"/>
      <c r="F952" s="227"/>
      <c r="G952" s="228"/>
      <c r="H952" s="229"/>
      <c r="I952" s="228"/>
      <c r="J952" s="229"/>
      <c r="K952" s="218">
        <f t="shared" si="32"/>
        <v>0</v>
      </c>
      <c r="L952" s="207"/>
      <c r="N952" s="230">
        <f t="shared" si="33"/>
        <v>0</v>
      </c>
    </row>
    <row r="953" spans="1:14" s="221" customFormat="1" ht="16.5" customHeight="1" x14ac:dyDescent="0.2">
      <c r="A953" s="222"/>
      <c r="B953" s="223"/>
      <c r="C953" s="224"/>
      <c r="D953" s="230"/>
      <c r="E953" s="226"/>
      <c r="F953" s="227"/>
      <c r="G953" s="228"/>
      <c r="H953" s="229"/>
      <c r="I953" s="228"/>
      <c r="J953" s="229"/>
      <c r="K953" s="218">
        <f t="shared" si="32"/>
        <v>0</v>
      </c>
      <c r="L953" s="207"/>
      <c r="N953" s="230">
        <f t="shared" si="33"/>
        <v>0</v>
      </c>
    </row>
    <row r="954" spans="1:14" s="221" customFormat="1" ht="16.5" customHeight="1" x14ac:dyDescent="0.2">
      <c r="A954" s="222"/>
      <c r="B954" s="223"/>
      <c r="C954" s="224"/>
      <c r="D954" s="230"/>
      <c r="E954" s="226"/>
      <c r="F954" s="227"/>
      <c r="G954" s="228"/>
      <c r="H954" s="229"/>
      <c r="I954" s="228"/>
      <c r="J954" s="229"/>
      <c r="K954" s="218">
        <f t="shared" si="32"/>
        <v>0</v>
      </c>
      <c r="L954" s="207"/>
      <c r="N954" s="230">
        <f t="shared" si="33"/>
        <v>0</v>
      </c>
    </row>
    <row r="955" spans="1:14" s="221" customFormat="1" ht="16.5" customHeight="1" x14ac:dyDescent="0.2">
      <c r="A955" s="222"/>
      <c r="B955" s="223"/>
      <c r="C955" s="224"/>
      <c r="D955" s="230"/>
      <c r="E955" s="226"/>
      <c r="F955" s="227"/>
      <c r="G955" s="228"/>
      <c r="H955" s="229"/>
      <c r="I955" s="228"/>
      <c r="J955" s="229"/>
      <c r="K955" s="218">
        <f t="shared" si="32"/>
        <v>0</v>
      </c>
      <c r="L955" s="207"/>
      <c r="N955" s="230">
        <f t="shared" si="33"/>
        <v>0</v>
      </c>
    </row>
    <row r="956" spans="1:14" s="221" customFormat="1" ht="16.5" customHeight="1" x14ac:dyDescent="0.2">
      <c r="A956" s="222"/>
      <c r="B956" s="223"/>
      <c r="C956" s="224"/>
      <c r="D956" s="230"/>
      <c r="E956" s="226"/>
      <c r="F956" s="227"/>
      <c r="G956" s="228"/>
      <c r="H956" s="229"/>
      <c r="I956" s="228"/>
      <c r="J956" s="229"/>
      <c r="K956" s="218">
        <f t="shared" si="32"/>
        <v>0</v>
      </c>
      <c r="L956" s="207"/>
      <c r="N956" s="230">
        <f t="shared" si="33"/>
        <v>0</v>
      </c>
    </row>
    <row r="957" spans="1:14" s="221" customFormat="1" ht="16.5" customHeight="1" x14ac:dyDescent="0.2">
      <c r="A957" s="222"/>
      <c r="B957" s="223"/>
      <c r="C957" s="224"/>
      <c r="D957" s="230"/>
      <c r="E957" s="226"/>
      <c r="F957" s="227"/>
      <c r="G957" s="228"/>
      <c r="H957" s="229"/>
      <c r="I957" s="228"/>
      <c r="J957" s="229"/>
      <c r="K957" s="218">
        <f t="shared" si="32"/>
        <v>0</v>
      </c>
      <c r="L957" s="207"/>
      <c r="N957" s="230">
        <f t="shared" si="33"/>
        <v>0</v>
      </c>
    </row>
    <row r="958" spans="1:14" s="221" customFormat="1" ht="16.5" customHeight="1" x14ac:dyDescent="0.2">
      <c r="A958" s="222"/>
      <c r="B958" s="223"/>
      <c r="C958" s="224"/>
      <c r="D958" s="230"/>
      <c r="E958" s="226"/>
      <c r="F958" s="227"/>
      <c r="G958" s="228"/>
      <c r="H958" s="229"/>
      <c r="I958" s="228"/>
      <c r="J958" s="229"/>
      <c r="K958" s="218">
        <f t="shared" si="32"/>
        <v>0</v>
      </c>
      <c r="L958" s="207"/>
      <c r="N958" s="230">
        <f t="shared" si="33"/>
        <v>0</v>
      </c>
    </row>
    <row r="959" spans="1:14" s="221" customFormat="1" ht="16.5" customHeight="1" x14ac:dyDescent="0.2">
      <c r="A959" s="222"/>
      <c r="B959" s="223"/>
      <c r="C959" s="224"/>
      <c r="D959" s="230"/>
      <c r="E959" s="226"/>
      <c r="F959" s="227"/>
      <c r="G959" s="228"/>
      <c r="H959" s="229"/>
      <c r="I959" s="228"/>
      <c r="J959" s="229"/>
      <c r="K959" s="218">
        <f t="shared" si="32"/>
        <v>0</v>
      </c>
      <c r="L959" s="207"/>
      <c r="N959" s="230">
        <f t="shared" si="33"/>
        <v>0</v>
      </c>
    </row>
    <row r="960" spans="1:14" s="221" customFormat="1" ht="16.5" customHeight="1" x14ac:dyDescent="0.2">
      <c r="A960" s="222"/>
      <c r="B960" s="223"/>
      <c r="C960" s="224"/>
      <c r="D960" s="230"/>
      <c r="E960" s="226"/>
      <c r="F960" s="227"/>
      <c r="G960" s="228"/>
      <c r="H960" s="229"/>
      <c r="I960" s="228"/>
      <c r="J960" s="229"/>
      <c r="K960" s="218">
        <f t="shared" si="32"/>
        <v>0</v>
      </c>
      <c r="L960" s="207"/>
      <c r="N960" s="230">
        <f t="shared" si="33"/>
        <v>0</v>
      </c>
    </row>
    <row r="961" spans="1:14" s="221" customFormat="1" ht="16.5" customHeight="1" x14ac:dyDescent="0.2">
      <c r="A961" s="222"/>
      <c r="B961" s="223"/>
      <c r="C961" s="224"/>
      <c r="D961" s="230"/>
      <c r="E961" s="226"/>
      <c r="F961" s="227"/>
      <c r="G961" s="228"/>
      <c r="H961" s="229"/>
      <c r="I961" s="228"/>
      <c r="J961" s="229"/>
      <c r="K961" s="218">
        <f t="shared" si="32"/>
        <v>0</v>
      </c>
      <c r="L961" s="207"/>
      <c r="N961" s="230">
        <f t="shared" si="33"/>
        <v>0</v>
      </c>
    </row>
    <row r="962" spans="1:14" s="221" customFormat="1" ht="16.5" customHeight="1" x14ac:dyDescent="0.2">
      <c r="A962" s="222"/>
      <c r="B962" s="223"/>
      <c r="C962" s="224"/>
      <c r="D962" s="230"/>
      <c r="E962" s="226"/>
      <c r="F962" s="227"/>
      <c r="G962" s="228"/>
      <c r="H962" s="229"/>
      <c r="I962" s="228"/>
      <c r="J962" s="229"/>
      <c r="K962" s="218">
        <f t="shared" si="32"/>
        <v>0</v>
      </c>
      <c r="L962" s="207"/>
      <c r="N962" s="230">
        <f t="shared" si="33"/>
        <v>0</v>
      </c>
    </row>
    <row r="963" spans="1:14" s="221" customFormat="1" ht="16.5" customHeight="1" x14ac:dyDescent="0.2">
      <c r="A963" s="222"/>
      <c r="B963" s="223"/>
      <c r="C963" s="224"/>
      <c r="D963" s="230"/>
      <c r="E963" s="226"/>
      <c r="F963" s="227"/>
      <c r="G963" s="228"/>
      <c r="H963" s="229"/>
      <c r="I963" s="228"/>
      <c r="J963" s="229"/>
      <c r="K963" s="218">
        <f t="shared" si="32"/>
        <v>0</v>
      </c>
      <c r="L963" s="207"/>
      <c r="N963" s="230">
        <f t="shared" si="33"/>
        <v>0</v>
      </c>
    </row>
    <row r="964" spans="1:14" s="221" customFormat="1" ht="16.5" customHeight="1" x14ac:dyDescent="0.2">
      <c r="A964" s="222"/>
      <c r="B964" s="223"/>
      <c r="C964" s="224"/>
      <c r="D964" s="230"/>
      <c r="E964" s="226"/>
      <c r="F964" s="227"/>
      <c r="G964" s="228"/>
      <c r="H964" s="229"/>
      <c r="I964" s="228"/>
      <c r="J964" s="229"/>
      <c r="K964" s="218">
        <f t="shared" si="32"/>
        <v>0</v>
      </c>
      <c r="L964" s="207"/>
      <c r="N964" s="230">
        <f t="shared" si="33"/>
        <v>0</v>
      </c>
    </row>
    <row r="965" spans="1:14" s="221" customFormat="1" ht="16.5" customHeight="1" x14ac:dyDescent="0.2">
      <c r="A965" s="222"/>
      <c r="B965" s="223"/>
      <c r="C965" s="224"/>
      <c r="D965" s="230"/>
      <c r="E965" s="226"/>
      <c r="F965" s="227"/>
      <c r="G965" s="228"/>
      <c r="H965" s="229"/>
      <c r="I965" s="228"/>
      <c r="J965" s="229"/>
      <c r="K965" s="218">
        <f t="shared" si="32"/>
        <v>0</v>
      </c>
      <c r="L965" s="207"/>
      <c r="N965" s="230">
        <f t="shared" si="33"/>
        <v>0</v>
      </c>
    </row>
    <row r="966" spans="1:14" s="221" customFormat="1" ht="16.5" customHeight="1" x14ac:dyDescent="0.2">
      <c r="A966" s="222"/>
      <c r="B966" s="223"/>
      <c r="C966" s="224"/>
      <c r="D966" s="230"/>
      <c r="E966" s="226"/>
      <c r="F966" s="227"/>
      <c r="G966" s="228"/>
      <c r="H966" s="229"/>
      <c r="I966" s="228"/>
      <c r="J966" s="229"/>
      <c r="K966" s="218">
        <f t="shared" si="32"/>
        <v>0</v>
      </c>
      <c r="L966" s="207"/>
      <c r="N966" s="230">
        <f t="shared" si="33"/>
        <v>0</v>
      </c>
    </row>
    <row r="967" spans="1:14" s="221" customFormat="1" ht="16.5" customHeight="1" x14ac:dyDescent="0.2">
      <c r="A967" s="222"/>
      <c r="B967" s="223"/>
      <c r="C967" s="224"/>
      <c r="D967" s="230"/>
      <c r="E967" s="226"/>
      <c r="F967" s="227"/>
      <c r="G967" s="228"/>
      <c r="H967" s="229"/>
      <c r="I967" s="228"/>
      <c r="J967" s="229"/>
      <c r="K967" s="218">
        <f t="shared" si="32"/>
        <v>0</v>
      </c>
      <c r="L967" s="207"/>
      <c r="N967" s="230">
        <f t="shared" si="33"/>
        <v>0</v>
      </c>
    </row>
    <row r="968" spans="1:14" s="221" customFormat="1" ht="16.5" customHeight="1" x14ac:dyDescent="0.2">
      <c r="A968" s="222"/>
      <c r="B968" s="223"/>
      <c r="C968" s="224"/>
      <c r="D968" s="230"/>
      <c r="E968" s="226"/>
      <c r="F968" s="227"/>
      <c r="G968" s="228"/>
      <c r="H968" s="229"/>
      <c r="I968" s="228"/>
      <c r="J968" s="229"/>
      <c r="K968" s="218">
        <f t="shared" si="32"/>
        <v>0</v>
      </c>
      <c r="L968" s="207"/>
      <c r="N968" s="230">
        <f t="shared" si="33"/>
        <v>0</v>
      </c>
    </row>
    <row r="969" spans="1:14" s="221" customFormat="1" ht="16.5" customHeight="1" x14ac:dyDescent="0.2">
      <c r="A969" s="222"/>
      <c r="B969" s="223"/>
      <c r="C969" s="224"/>
      <c r="D969" s="230"/>
      <c r="E969" s="226"/>
      <c r="F969" s="227"/>
      <c r="G969" s="228"/>
      <c r="H969" s="229"/>
      <c r="I969" s="228"/>
      <c r="J969" s="229"/>
      <c r="K969" s="218">
        <f t="shared" si="32"/>
        <v>0</v>
      </c>
      <c r="L969" s="207"/>
      <c r="N969" s="230">
        <f t="shared" si="33"/>
        <v>0</v>
      </c>
    </row>
    <row r="970" spans="1:14" s="221" customFormat="1" ht="16.5" customHeight="1" x14ac:dyDescent="0.2">
      <c r="A970" s="222"/>
      <c r="B970" s="223"/>
      <c r="C970" s="224"/>
      <c r="D970" s="230"/>
      <c r="E970" s="226"/>
      <c r="F970" s="227"/>
      <c r="G970" s="228"/>
      <c r="H970" s="229"/>
      <c r="I970" s="228"/>
      <c r="J970" s="229"/>
      <c r="K970" s="218">
        <f t="shared" si="32"/>
        <v>0</v>
      </c>
      <c r="L970" s="207"/>
      <c r="N970" s="230">
        <f t="shared" si="33"/>
        <v>0</v>
      </c>
    </row>
    <row r="971" spans="1:14" s="221" customFormat="1" ht="16.5" customHeight="1" x14ac:dyDescent="0.2">
      <c r="A971" s="222"/>
      <c r="B971" s="223"/>
      <c r="C971" s="224"/>
      <c r="D971" s="230"/>
      <c r="E971" s="226"/>
      <c r="F971" s="227"/>
      <c r="G971" s="228"/>
      <c r="H971" s="229"/>
      <c r="I971" s="228"/>
      <c r="J971" s="229"/>
      <c r="K971" s="218">
        <f t="shared" si="32"/>
        <v>0</v>
      </c>
      <c r="L971" s="207"/>
      <c r="N971" s="230">
        <f t="shared" si="33"/>
        <v>0</v>
      </c>
    </row>
    <row r="972" spans="1:14" s="221" customFormat="1" ht="16.5" customHeight="1" x14ac:dyDescent="0.2">
      <c r="A972" s="222"/>
      <c r="B972" s="223"/>
      <c r="C972" s="224"/>
      <c r="D972" s="230"/>
      <c r="E972" s="226"/>
      <c r="F972" s="227"/>
      <c r="G972" s="228"/>
      <c r="H972" s="229"/>
      <c r="I972" s="228"/>
      <c r="J972" s="229"/>
      <c r="K972" s="218">
        <f t="shared" si="32"/>
        <v>0</v>
      </c>
      <c r="L972" s="207"/>
      <c r="N972" s="230">
        <f t="shared" si="33"/>
        <v>0</v>
      </c>
    </row>
    <row r="973" spans="1:14" s="221" customFormat="1" ht="16.5" customHeight="1" x14ac:dyDescent="0.2">
      <c r="A973" s="222"/>
      <c r="B973" s="223"/>
      <c r="C973" s="224"/>
      <c r="D973" s="230"/>
      <c r="E973" s="226"/>
      <c r="F973" s="227"/>
      <c r="G973" s="228"/>
      <c r="H973" s="229"/>
      <c r="I973" s="228"/>
      <c r="J973" s="229"/>
      <c r="K973" s="218">
        <f t="shared" ref="K973:K1036" si="34">$G973*$K$6</f>
        <v>0</v>
      </c>
      <c r="L973" s="207"/>
      <c r="N973" s="230">
        <f t="shared" si="33"/>
        <v>0</v>
      </c>
    </row>
    <row r="974" spans="1:14" s="221" customFormat="1" ht="16.5" customHeight="1" x14ac:dyDescent="0.2">
      <c r="A974" s="222"/>
      <c r="B974" s="223"/>
      <c r="C974" s="224"/>
      <c r="D974" s="230"/>
      <c r="E974" s="226"/>
      <c r="F974" s="227"/>
      <c r="G974" s="228"/>
      <c r="H974" s="229"/>
      <c r="I974" s="228"/>
      <c r="J974" s="229"/>
      <c r="K974" s="218">
        <f t="shared" si="34"/>
        <v>0</v>
      </c>
      <c r="L974" s="207"/>
      <c r="N974" s="230">
        <f t="shared" ref="N974:N1037" si="35">IF(D974="SŽDC",0,IF(D974="Ostatní",0,IF(D974="",0,1)))</f>
        <v>0</v>
      </c>
    </row>
    <row r="975" spans="1:14" s="221" customFormat="1" ht="16.5" customHeight="1" x14ac:dyDescent="0.2">
      <c r="A975" s="222"/>
      <c r="B975" s="223"/>
      <c r="C975" s="224"/>
      <c r="D975" s="230"/>
      <c r="E975" s="226"/>
      <c r="F975" s="227"/>
      <c r="G975" s="228"/>
      <c r="H975" s="229"/>
      <c r="I975" s="228"/>
      <c r="J975" s="229"/>
      <c r="K975" s="218">
        <f t="shared" si="34"/>
        <v>0</v>
      </c>
      <c r="L975" s="207"/>
      <c r="N975" s="230">
        <f t="shared" si="35"/>
        <v>0</v>
      </c>
    </row>
    <row r="976" spans="1:14" s="221" customFormat="1" ht="16.5" customHeight="1" x14ac:dyDescent="0.2">
      <c r="A976" s="222"/>
      <c r="B976" s="223"/>
      <c r="C976" s="224"/>
      <c r="D976" s="230"/>
      <c r="E976" s="226"/>
      <c r="F976" s="227"/>
      <c r="G976" s="228"/>
      <c r="H976" s="229"/>
      <c r="I976" s="228"/>
      <c r="J976" s="229"/>
      <c r="K976" s="218">
        <f t="shared" si="34"/>
        <v>0</v>
      </c>
      <c r="L976" s="207"/>
      <c r="N976" s="230">
        <f t="shared" si="35"/>
        <v>0</v>
      </c>
    </row>
    <row r="977" spans="1:14" s="221" customFormat="1" ht="16.5" customHeight="1" x14ac:dyDescent="0.2">
      <c r="A977" s="222"/>
      <c r="B977" s="223"/>
      <c r="C977" s="224"/>
      <c r="D977" s="230"/>
      <c r="E977" s="226"/>
      <c r="F977" s="227"/>
      <c r="G977" s="228"/>
      <c r="H977" s="229"/>
      <c r="I977" s="228"/>
      <c r="J977" s="229"/>
      <c r="K977" s="218">
        <f t="shared" si="34"/>
        <v>0</v>
      </c>
      <c r="L977" s="207"/>
      <c r="N977" s="230">
        <f t="shared" si="35"/>
        <v>0</v>
      </c>
    </row>
    <row r="978" spans="1:14" s="221" customFormat="1" ht="16.5" customHeight="1" x14ac:dyDescent="0.2">
      <c r="A978" s="222"/>
      <c r="B978" s="223"/>
      <c r="C978" s="224"/>
      <c r="D978" s="230"/>
      <c r="E978" s="226"/>
      <c r="F978" s="227"/>
      <c r="G978" s="228"/>
      <c r="H978" s="229"/>
      <c r="I978" s="228"/>
      <c r="J978" s="229"/>
      <c r="K978" s="218">
        <f t="shared" si="34"/>
        <v>0</v>
      </c>
      <c r="L978" s="207"/>
      <c r="N978" s="230">
        <f t="shared" si="35"/>
        <v>0</v>
      </c>
    </row>
    <row r="979" spans="1:14" s="221" customFormat="1" ht="16.5" customHeight="1" x14ac:dyDescent="0.2">
      <c r="A979" s="222"/>
      <c r="B979" s="223"/>
      <c r="C979" s="224"/>
      <c r="D979" s="230"/>
      <c r="E979" s="226"/>
      <c r="F979" s="227"/>
      <c r="G979" s="228"/>
      <c r="H979" s="229"/>
      <c r="I979" s="228"/>
      <c r="J979" s="229"/>
      <c r="K979" s="218">
        <f t="shared" si="34"/>
        <v>0</v>
      </c>
      <c r="L979" s="207"/>
      <c r="N979" s="230">
        <f t="shared" si="35"/>
        <v>0</v>
      </c>
    </row>
    <row r="980" spans="1:14" s="221" customFormat="1" ht="16.5" customHeight="1" x14ac:dyDescent="0.2">
      <c r="A980" s="222"/>
      <c r="B980" s="223"/>
      <c r="C980" s="224"/>
      <c r="D980" s="230"/>
      <c r="E980" s="226"/>
      <c r="F980" s="227"/>
      <c r="G980" s="228"/>
      <c r="H980" s="229"/>
      <c r="I980" s="228"/>
      <c r="J980" s="229"/>
      <c r="K980" s="218">
        <f t="shared" si="34"/>
        <v>0</v>
      </c>
      <c r="L980" s="207"/>
      <c r="N980" s="230">
        <f t="shared" si="35"/>
        <v>0</v>
      </c>
    </row>
    <row r="981" spans="1:14" s="221" customFormat="1" ht="16.5" customHeight="1" x14ac:dyDescent="0.2">
      <c r="A981" s="222"/>
      <c r="B981" s="223"/>
      <c r="C981" s="224"/>
      <c r="D981" s="230"/>
      <c r="E981" s="226"/>
      <c r="F981" s="227"/>
      <c r="G981" s="228"/>
      <c r="H981" s="229"/>
      <c r="I981" s="228"/>
      <c r="J981" s="229"/>
      <c r="K981" s="218">
        <f t="shared" si="34"/>
        <v>0</v>
      </c>
      <c r="L981" s="207"/>
      <c r="N981" s="230">
        <f t="shared" si="35"/>
        <v>0</v>
      </c>
    </row>
    <row r="982" spans="1:14" s="221" customFormat="1" ht="16.5" customHeight="1" x14ac:dyDescent="0.2">
      <c r="A982" s="222"/>
      <c r="B982" s="223"/>
      <c r="C982" s="224"/>
      <c r="D982" s="230"/>
      <c r="E982" s="226"/>
      <c r="F982" s="227"/>
      <c r="G982" s="228"/>
      <c r="H982" s="229"/>
      <c r="I982" s="228"/>
      <c r="J982" s="229"/>
      <c r="K982" s="218">
        <f t="shared" si="34"/>
        <v>0</v>
      </c>
      <c r="L982" s="207"/>
      <c r="N982" s="230">
        <f t="shared" si="35"/>
        <v>0</v>
      </c>
    </row>
    <row r="983" spans="1:14" s="221" customFormat="1" ht="16.5" customHeight="1" x14ac:dyDescent="0.2">
      <c r="A983" s="222"/>
      <c r="B983" s="223"/>
      <c r="C983" s="224"/>
      <c r="D983" s="230"/>
      <c r="E983" s="226"/>
      <c r="F983" s="227"/>
      <c r="G983" s="228"/>
      <c r="H983" s="229"/>
      <c r="I983" s="228"/>
      <c r="J983" s="229"/>
      <c r="K983" s="218">
        <f t="shared" si="34"/>
        <v>0</v>
      </c>
      <c r="L983" s="207"/>
      <c r="N983" s="230">
        <f t="shared" si="35"/>
        <v>0</v>
      </c>
    </row>
    <row r="984" spans="1:14" s="221" customFormat="1" ht="16.5" customHeight="1" x14ac:dyDescent="0.2">
      <c r="A984" s="222"/>
      <c r="B984" s="223"/>
      <c r="C984" s="224"/>
      <c r="D984" s="230"/>
      <c r="E984" s="226"/>
      <c r="F984" s="227"/>
      <c r="G984" s="228"/>
      <c r="H984" s="229"/>
      <c r="I984" s="228"/>
      <c r="J984" s="229"/>
      <c r="K984" s="218">
        <f t="shared" si="34"/>
        <v>0</v>
      </c>
      <c r="L984" s="207"/>
      <c r="N984" s="230">
        <f t="shared" si="35"/>
        <v>0</v>
      </c>
    </row>
    <row r="985" spans="1:14" s="221" customFormat="1" ht="16.5" customHeight="1" x14ac:dyDescent="0.2">
      <c r="A985" s="222"/>
      <c r="B985" s="223"/>
      <c r="C985" s="224"/>
      <c r="D985" s="230"/>
      <c r="E985" s="226"/>
      <c r="F985" s="227"/>
      <c r="G985" s="228"/>
      <c r="H985" s="229"/>
      <c r="I985" s="228"/>
      <c r="J985" s="229"/>
      <c r="K985" s="218">
        <f t="shared" si="34"/>
        <v>0</v>
      </c>
      <c r="L985" s="207"/>
      <c r="N985" s="230">
        <f t="shared" si="35"/>
        <v>0</v>
      </c>
    </row>
    <row r="986" spans="1:14" s="221" customFormat="1" ht="16.5" customHeight="1" x14ac:dyDescent="0.2">
      <c r="A986" s="222"/>
      <c r="B986" s="223"/>
      <c r="C986" s="224"/>
      <c r="D986" s="230"/>
      <c r="E986" s="226"/>
      <c r="F986" s="227"/>
      <c r="G986" s="228"/>
      <c r="H986" s="229"/>
      <c r="I986" s="228"/>
      <c r="J986" s="229"/>
      <c r="K986" s="218">
        <f t="shared" si="34"/>
        <v>0</v>
      </c>
      <c r="L986" s="207"/>
      <c r="N986" s="230">
        <f t="shared" si="35"/>
        <v>0</v>
      </c>
    </row>
    <row r="987" spans="1:14" s="221" customFormat="1" ht="16.5" customHeight="1" x14ac:dyDescent="0.2">
      <c r="A987" s="222"/>
      <c r="B987" s="223"/>
      <c r="C987" s="224"/>
      <c r="D987" s="230"/>
      <c r="E987" s="226"/>
      <c r="F987" s="227"/>
      <c r="G987" s="228"/>
      <c r="H987" s="229"/>
      <c r="I987" s="228"/>
      <c r="J987" s="229"/>
      <c r="K987" s="218">
        <f t="shared" si="34"/>
        <v>0</v>
      </c>
      <c r="L987" s="207"/>
      <c r="N987" s="230">
        <f t="shared" si="35"/>
        <v>0</v>
      </c>
    </row>
    <row r="988" spans="1:14" s="221" customFormat="1" ht="16.5" customHeight="1" x14ac:dyDescent="0.2">
      <c r="A988" s="222"/>
      <c r="B988" s="223"/>
      <c r="C988" s="224"/>
      <c r="D988" s="230"/>
      <c r="E988" s="226"/>
      <c r="F988" s="227"/>
      <c r="G988" s="228"/>
      <c r="H988" s="229"/>
      <c r="I988" s="228"/>
      <c r="J988" s="229"/>
      <c r="K988" s="218">
        <f t="shared" si="34"/>
        <v>0</v>
      </c>
      <c r="L988" s="207"/>
      <c r="N988" s="230">
        <f t="shared" si="35"/>
        <v>0</v>
      </c>
    </row>
    <row r="989" spans="1:14" s="221" customFormat="1" ht="16.5" customHeight="1" x14ac:dyDescent="0.2">
      <c r="A989" s="222"/>
      <c r="B989" s="223"/>
      <c r="C989" s="224"/>
      <c r="D989" s="230"/>
      <c r="E989" s="226"/>
      <c r="F989" s="227"/>
      <c r="G989" s="228"/>
      <c r="H989" s="229"/>
      <c r="I989" s="228"/>
      <c r="J989" s="229"/>
      <c r="K989" s="218">
        <f t="shared" si="34"/>
        <v>0</v>
      </c>
      <c r="L989" s="207"/>
      <c r="N989" s="230">
        <f t="shared" si="35"/>
        <v>0</v>
      </c>
    </row>
    <row r="990" spans="1:14" s="221" customFormat="1" ht="16.5" customHeight="1" x14ac:dyDescent="0.2">
      <c r="A990" s="222"/>
      <c r="B990" s="223"/>
      <c r="C990" s="224"/>
      <c r="D990" s="230"/>
      <c r="E990" s="226"/>
      <c r="F990" s="227"/>
      <c r="G990" s="228"/>
      <c r="H990" s="229"/>
      <c r="I990" s="228"/>
      <c r="J990" s="229"/>
      <c r="K990" s="218">
        <f t="shared" si="34"/>
        <v>0</v>
      </c>
      <c r="L990" s="207"/>
      <c r="N990" s="230">
        <f t="shared" si="35"/>
        <v>0</v>
      </c>
    </row>
    <row r="991" spans="1:14" s="221" customFormat="1" ht="16.5" customHeight="1" x14ac:dyDescent="0.2">
      <c r="A991" s="222"/>
      <c r="B991" s="223"/>
      <c r="C991" s="224"/>
      <c r="D991" s="230"/>
      <c r="E991" s="226"/>
      <c r="F991" s="227"/>
      <c r="G991" s="228"/>
      <c r="H991" s="229"/>
      <c r="I991" s="228"/>
      <c r="J991" s="229"/>
      <c r="K991" s="218">
        <f t="shared" si="34"/>
        <v>0</v>
      </c>
      <c r="L991" s="207"/>
      <c r="N991" s="230">
        <f t="shared" si="35"/>
        <v>0</v>
      </c>
    </row>
    <row r="992" spans="1:14" s="221" customFormat="1" ht="16.5" customHeight="1" x14ac:dyDescent="0.2">
      <c r="A992" s="222"/>
      <c r="B992" s="223"/>
      <c r="C992" s="224"/>
      <c r="D992" s="230"/>
      <c r="E992" s="226"/>
      <c r="F992" s="227"/>
      <c r="G992" s="228"/>
      <c r="H992" s="229"/>
      <c r="I992" s="228"/>
      <c r="J992" s="229"/>
      <c r="K992" s="218">
        <f t="shared" si="34"/>
        <v>0</v>
      </c>
      <c r="L992" s="207"/>
      <c r="N992" s="230">
        <f t="shared" si="35"/>
        <v>0</v>
      </c>
    </row>
    <row r="993" spans="1:14" s="221" customFormat="1" ht="16.5" customHeight="1" x14ac:dyDescent="0.2">
      <c r="A993" s="222"/>
      <c r="B993" s="223"/>
      <c r="C993" s="224"/>
      <c r="D993" s="230"/>
      <c r="E993" s="226"/>
      <c r="F993" s="227"/>
      <c r="G993" s="228"/>
      <c r="H993" s="229"/>
      <c r="I993" s="228"/>
      <c r="J993" s="229"/>
      <c r="K993" s="218">
        <f t="shared" si="34"/>
        <v>0</v>
      </c>
      <c r="L993" s="207"/>
      <c r="N993" s="230">
        <f t="shared" si="35"/>
        <v>0</v>
      </c>
    </row>
    <row r="994" spans="1:14" s="221" customFormat="1" ht="16.5" customHeight="1" x14ac:dyDescent="0.2">
      <c r="A994" s="222"/>
      <c r="B994" s="223"/>
      <c r="C994" s="224"/>
      <c r="D994" s="230"/>
      <c r="E994" s="226"/>
      <c r="F994" s="227"/>
      <c r="G994" s="228"/>
      <c r="H994" s="229"/>
      <c r="I994" s="228"/>
      <c r="J994" s="229"/>
      <c r="K994" s="218">
        <f t="shared" si="34"/>
        <v>0</v>
      </c>
      <c r="L994" s="207"/>
      <c r="N994" s="230">
        <f t="shared" si="35"/>
        <v>0</v>
      </c>
    </row>
    <row r="995" spans="1:14" s="221" customFormat="1" ht="16.5" customHeight="1" x14ac:dyDescent="0.2">
      <c r="A995" s="222"/>
      <c r="B995" s="223"/>
      <c r="C995" s="224"/>
      <c r="D995" s="230"/>
      <c r="E995" s="226"/>
      <c r="F995" s="227"/>
      <c r="G995" s="228"/>
      <c r="H995" s="229"/>
      <c r="I995" s="228"/>
      <c r="J995" s="229"/>
      <c r="K995" s="218">
        <f t="shared" si="34"/>
        <v>0</v>
      </c>
      <c r="L995" s="207"/>
      <c r="N995" s="230">
        <f t="shared" si="35"/>
        <v>0</v>
      </c>
    </row>
    <row r="996" spans="1:14" s="221" customFormat="1" ht="16.5" customHeight="1" x14ac:dyDescent="0.2">
      <c r="A996" s="222"/>
      <c r="B996" s="223"/>
      <c r="C996" s="224"/>
      <c r="D996" s="230"/>
      <c r="E996" s="226"/>
      <c r="F996" s="227"/>
      <c r="G996" s="228"/>
      <c r="H996" s="229"/>
      <c r="I996" s="228"/>
      <c r="J996" s="229"/>
      <c r="K996" s="218">
        <f t="shared" si="34"/>
        <v>0</v>
      </c>
      <c r="L996" s="207"/>
      <c r="N996" s="230">
        <f t="shared" si="35"/>
        <v>0</v>
      </c>
    </row>
    <row r="997" spans="1:14" s="221" customFormat="1" ht="16.5" customHeight="1" x14ac:dyDescent="0.2">
      <c r="A997" s="222"/>
      <c r="B997" s="223"/>
      <c r="C997" s="224"/>
      <c r="D997" s="230"/>
      <c r="E997" s="226"/>
      <c r="F997" s="227"/>
      <c r="G997" s="228"/>
      <c r="H997" s="229"/>
      <c r="I997" s="228"/>
      <c r="J997" s="229"/>
      <c r="K997" s="218">
        <f t="shared" si="34"/>
        <v>0</v>
      </c>
      <c r="L997" s="207"/>
      <c r="N997" s="230">
        <f t="shared" si="35"/>
        <v>0</v>
      </c>
    </row>
    <row r="998" spans="1:14" s="221" customFormat="1" ht="16.5" customHeight="1" x14ac:dyDescent="0.2">
      <c r="A998" s="222"/>
      <c r="B998" s="223"/>
      <c r="C998" s="224"/>
      <c r="D998" s="230"/>
      <c r="E998" s="226"/>
      <c r="F998" s="227"/>
      <c r="G998" s="228"/>
      <c r="H998" s="229"/>
      <c r="I998" s="228"/>
      <c r="J998" s="229"/>
      <c r="K998" s="218">
        <f t="shared" si="34"/>
        <v>0</v>
      </c>
      <c r="L998" s="207"/>
      <c r="N998" s="230">
        <f t="shared" si="35"/>
        <v>0</v>
      </c>
    </row>
    <row r="999" spans="1:14" s="221" customFormat="1" ht="16.5" customHeight="1" x14ac:dyDescent="0.2">
      <c r="A999" s="222"/>
      <c r="B999" s="223"/>
      <c r="C999" s="224"/>
      <c r="D999" s="230"/>
      <c r="E999" s="226"/>
      <c r="F999" s="227"/>
      <c r="G999" s="228"/>
      <c r="H999" s="229"/>
      <c r="I999" s="228"/>
      <c r="J999" s="229"/>
      <c r="K999" s="218">
        <f t="shared" si="34"/>
        <v>0</v>
      </c>
      <c r="L999" s="207"/>
      <c r="N999" s="230">
        <f t="shared" si="35"/>
        <v>0</v>
      </c>
    </row>
    <row r="1000" spans="1:14" s="221" customFormat="1" ht="16.5" customHeight="1" x14ac:dyDescent="0.2">
      <c r="A1000" s="222"/>
      <c r="B1000" s="223"/>
      <c r="C1000" s="224"/>
      <c r="D1000" s="230"/>
      <c r="E1000" s="226"/>
      <c r="F1000" s="227"/>
      <c r="G1000" s="228"/>
      <c r="H1000" s="229"/>
      <c r="I1000" s="228"/>
      <c r="J1000" s="229"/>
      <c r="K1000" s="218">
        <f t="shared" si="34"/>
        <v>0</v>
      </c>
      <c r="L1000" s="207"/>
      <c r="N1000" s="230">
        <f t="shared" si="35"/>
        <v>0</v>
      </c>
    </row>
    <row r="1001" spans="1:14" s="221" customFormat="1" ht="16.5" customHeight="1" x14ac:dyDescent="0.2">
      <c r="A1001" s="222"/>
      <c r="B1001" s="223"/>
      <c r="C1001" s="224"/>
      <c r="D1001" s="230"/>
      <c r="E1001" s="226"/>
      <c r="F1001" s="227"/>
      <c r="G1001" s="228"/>
      <c r="H1001" s="229"/>
      <c r="I1001" s="228"/>
      <c r="J1001" s="229"/>
      <c r="K1001" s="218">
        <f t="shared" si="34"/>
        <v>0</v>
      </c>
      <c r="L1001" s="207"/>
      <c r="N1001" s="230">
        <f t="shared" si="35"/>
        <v>0</v>
      </c>
    </row>
    <row r="1002" spans="1:14" s="221" customFormat="1" ht="16.5" customHeight="1" x14ac:dyDescent="0.2">
      <c r="A1002" s="222"/>
      <c r="B1002" s="223"/>
      <c r="C1002" s="224"/>
      <c r="D1002" s="230"/>
      <c r="E1002" s="226"/>
      <c r="F1002" s="227"/>
      <c r="G1002" s="228"/>
      <c r="H1002" s="229"/>
      <c r="I1002" s="228"/>
      <c r="J1002" s="229"/>
      <c r="K1002" s="218">
        <f t="shared" si="34"/>
        <v>0</v>
      </c>
      <c r="L1002" s="207"/>
      <c r="N1002" s="230">
        <f t="shared" si="35"/>
        <v>0</v>
      </c>
    </row>
    <row r="1003" spans="1:14" s="221" customFormat="1" ht="16.5" customHeight="1" x14ac:dyDescent="0.2">
      <c r="A1003" s="222"/>
      <c r="B1003" s="223"/>
      <c r="C1003" s="224"/>
      <c r="D1003" s="230"/>
      <c r="E1003" s="226"/>
      <c r="F1003" s="227"/>
      <c r="G1003" s="228"/>
      <c r="H1003" s="229"/>
      <c r="I1003" s="228"/>
      <c r="J1003" s="229"/>
      <c r="K1003" s="218">
        <f t="shared" si="34"/>
        <v>0</v>
      </c>
      <c r="L1003" s="207"/>
      <c r="N1003" s="230">
        <f t="shared" si="35"/>
        <v>0</v>
      </c>
    </row>
    <row r="1004" spans="1:14" s="221" customFormat="1" ht="16.5" customHeight="1" x14ac:dyDescent="0.2">
      <c r="A1004" s="222"/>
      <c r="B1004" s="223"/>
      <c r="C1004" s="224"/>
      <c r="D1004" s="230"/>
      <c r="E1004" s="226"/>
      <c r="F1004" s="227"/>
      <c r="G1004" s="228"/>
      <c r="H1004" s="229"/>
      <c r="I1004" s="228"/>
      <c r="J1004" s="229"/>
      <c r="K1004" s="218">
        <f t="shared" si="34"/>
        <v>0</v>
      </c>
      <c r="L1004" s="207"/>
      <c r="N1004" s="230">
        <f t="shared" si="35"/>
        <v>0</v>
      </c>
    </row>
    <row r="1005" spans="1:14" s="221" customFormat="1" ht="16.5" customHeight="1" x14ac:dyDescent="0.2">
      <c r="A1005" s="222"/>
      <c r="B1005" s="223"/>
      <c r="C1005" s="224"/>
      <c r="D1005" s="230"/>
      <c r="E1005" s="226"/>
      <c r="F1005" s="227"/>
      <c r="G1005" s="228"/>
      <c r="H1005" s="229"/>
      <c r="I1005" s="228"/>
      <c r="J1005" s="229"/>
      <c r="K1005" s="218">
        <f t="shared" si="34"/>
        <v>0</v>
      </c>
      <c r="L1005" s="207"/>
      <c r="N1005" s="230">
        <f t="shared" si="35"/>
        <v>0</v>
      </c>
    </row>
    <row r="1006" spans="1:14" s="221" customFormat="1" ht="16.5" customHeight="1" x14ac:dyDescent="0.2">
      <c r="A1006" s="222"/>
      <c r="B1006" s="223"/>
      <c r="C1006" s="224"/>
      <c r="D1006" s="230"/>
      <c r="E1006" s="226"/>
      <c r="F1006" s="227"/>
      <c r="G1006" s="228"/>
      <c r="H1006" s="229"/>
      <c r="I1006" s="228"/>
      <c r="J1006" s="229"/>
      <c r="K1006" s="218">
        <f t="shared" si="34"/>
        <v>0</v>
      </c>
      <c r="L1006" s="207"/>
      <c r="N1006" s="230">
        <f t="shared" si="35"/>
        <v>0</v>
      </c>
    </row>
    <row r="1007" spans="1:14" s="221" customFormat="1" ht="16.5" customHeight="1" x14ac:dyDescent="0.2">
      <c r="A1007" s="222"/>
      <c r="B1007" s="223"/>
      <c r="C1007" s="224"/>
      <c r="D1007" s="230"/>
      <c r="E1007" s="226"/>
      <c r="F1007" s="227"/>
      <c r="G1007" s="228"/>
      <c r="H1007" s="229"/>
      <c r="I1007" s="228"/>
      <c r="J1007" s="229"/>
      <c r="K1007" s="218">
        <f t="shared" si="34"/>
        <v>0</v>
      </c>
      <c r="L1007" s="207"/>
      <c r="N1007" s="230">
        <f t="shared" si="35"/>
        <v>0</v>
      </c>
    </row>
    <row r="1008" spans="1:14" s="221" customFormat="1" ht="16.5" customHeight="1" x14ac:dyDescent="0.2">
      <c r="A1008" s="222"/>
      <c r="B1008" s="223"/>
      <c r="C1008" s="224"/>
      <c r="D1008" s="230"/>
      <c r="E1008" s="226"/>
      <c r="F1008" s="227"/>
      <c r="G1008" s="228"/>
      <c r="H1008" s="229"/>
      <c r="I1008" s="228"/>
      <c r="J1008" s="229"/>
      <c r="K1008" s="218">
        <f t="shared" si="34"/>
        <v>0</v>
      </c>
      <c r="L1008" s="207"/>
      <c r="N1008" s="230">
        <f t="shared" si="35"/>
        <v>0</v>
      </c>
    </row>
    <row r="1009" spans="1:14" s="221" customFormat="1" ht="16.5" customHeight="1" x14ac:dyDescent="0.2">
      <c r="A1009" s="222"/>
      <c r="B1009" s="223"/>
      <c r="C1009" s="224"/>
      <c r="D1009" s="230"/>
      <c r="E1009" s="226"/>
      <c r="F1009" s="227"/>
      <c r="G1009" s="228"/>
      <c r="H1009" s="229"/>
      <c r="I1009" s="228"/>
      <c r="J1009" s="229"/>
      <c r="K1009" s="218">
        <f t="shared" si="34"/>
        <v>0</v>
      </c>
      <c r="L1009" s="207"/>
      <c r="N1009" s="230">
        <f t="shared" si="35"/>
        <v>0</v>
      </c>
    </row>
    <row r="1010" spans="1:14" s="221" customFormat="1" ht="16.5" customHeight="1" x14ac:dyDescent="0.2">
      <c r="A1010" s="222"/>
      <c r="B1010" s="223"/>
      <c r="C1010" s="224"/>
      <c r="D1010" s="230"/>
      <c r="E1010" s="226"/>
      <c r="F1010" s="227"/>
      <c r="G1010" s="228"/>
      <c r="H1010" s="229"/>
      <c r="I1010" s="228"/>
      <c r="J1010" s="229"/>
      <c r="K1010" s="218">
        <f t="shared" si="34"/>
        <v>0</v>
      </c>
      <c r="L1010" s="207"/>
      <c r="N1010" s="230">
        <f t="shared" si="35"/>
        <v>0</v>
      </c>
    </row>
    <row r="1011" spans="1:14" s="221" customFormat="1" ht="16.5" customHeight="1" x14ac:dyDescent="0.2">
      <c r="A1011" s="222"/>
      <c r="B1011" s="223"/>
      <c r="C1011" s="224"/>
      <c r="D1011" s="230"/>
      <c r="E1011" s="226"/>
      <c r="F1011" s="227"/>
      <c r="G1011" s="228"/>
      <c r="H1011" s="229"/>
      <c r="I1011" s="228"/>
      <c r="J1011" s="229"/>
      <c r="K1011" s="218">
        <f t="shared" si="34"/>
        <v>0</v>
      </c>
      <c r="L1011" s="207"/>
      <c r="N1011" s="230">
        <f t="shared" si="35"/>
        <v>0</v>
      </c>
    </row>
    <row r="1012" spans="1:14" s="221" customFormat="1" ht="16.5" customHeight="1" x14ac:dyDescent="0.2">
      <c r="A1012" s="222"/>
      <c r="B1012" s="223"/>
      <c r="C1012" s="224"/>
      <c r="D1012" s="230"/>
      <c r="E1012" s="226"/>
      <c r="F1012" s="227"/>
      <c r="G1012" s="228"/>
      <c r="H1012" s="229"/>
      <c r="I1012" s="228"/>
      <c r="J1012" s="229"/>
      <c r="K1012" s="218">
        <f t="shared" si="34"/>
        <v>0</v>
      </c>
      <c r="L1012" s="207"/>
      <c r="N1012" s="230">
        <f t="shared" si="35"/>
        <v>0</v>
      </c>
    </row>
    <row r="1013" spans="1:14" s="221" customFormat="1" ht="16.5" customHeight="1" x14ac:dyDescent="0.2">
      <c r="A1013" s="222"/>
      <c r="B1013" s="223"/>
      <c r="C1013" s="224"/>
      <c r="D1013" s="230"/>
      <c r="E1013" s="226"/>
      <c r="F1013" s="227"/>
      <c r="G1013" s="228"/>
      <c r="H1013" s="229"/>
      <c r="I1013" s="228"/>
      <c r="J1013" s="229"/>
      <c r="K1013" s="218">
        <f t="shared" si="34"/>
        <v>0</v>
      </c>
      <c r="L1013" s="207"/>
      <c r="N1013" s="230">
        <f t="shared" si="35"/>
        <v>0</v>
      </c>
    </row>
    <row r="1014" spans="1:14" s="221" customFormat="1" ht="16.5" customHeight="1" x14ac:dyDescent="0.2">
      <c r="A1014" s="222"/>
      <c r="B1014" s="223"/>
      <c r="C1014" s="224"/>
      <c r="D1014" s="230"/>
      <c r="E1014" s="226"/>
      <c r="F1014" s="227"/>
      <c r="G1014" s="228"/>
      <c r="H1014" s="229"/>
      <c r="I1014" s="228"/>
      <c r="J1014" s="229"/>
      <c r="K1014" s="218">
        <f t="shared" si="34"/>
        <v>0</v>
      </c>
      <c r="L1014" s="207"/>
      <c r="N1014" s="230">
        <f t="shared" si="35"/>
        <v>0</v>
      </c>
    </row>
    <row r="1015" spans="1:14" s="221" customFormat="1" ht="16.5" customHeight="1" x14ac:dyDescent="0.2">
      <c r="A1015" s="222"/>
      <c r="B1015" s="223"/>
      <c r="C1015" s="224"/>
      <c r="D1015" s="230"/>
      <c r="E1015" s="226"/>
      <c r="F1015" s="227"/>
      <c r="G1015" s="228"/>
      <c r="H1015" s="229"/>
      <c r="I1015" s="228"/>
      <c r="J1015" s="229"/>
      <c r="K1015" s="218">
        <f t="shared" si="34"/>
        <v>0</v>
      </c>
      <c r="L1015" s="207"/>
      <c r="N1015" s="230">
        <f t="shared" si="35"/>
        <v>0</v>
      </c>
    </row>
    <row r="1016" spans="1:14" s="221" customFormat="1" ht="16.5" customHeight="1" x14ac:dyDescent="0.2">
      <c r="A1016" s="222"/>
      <c r="B1016" s="223"/>
      <c r="C1016" s="224"/>
      <c r="D1016" s="230"/>
      <c r="E1016" s="226"/>
      <c r="F1016" s="227"/>
      <c r="G1016" s="228"/>
      <c r="H1016" s="229"/>
      <c r="I1016" s="228"/>
      <c r="J1016" s="229"/>
      <c r="K1016" s="218">
        <f t="shared" si="34"/>
        <v>0</v>
      </c>
      <c r="L1016" s="207"/>
      <c r="N1016" s="230">
        <f t="shared" si="35"/>
        <v>0</v>
      </c>
    </row>
    <row r="1017" spans="1:14" s="221" customFormat="1" ht="16.5" customHeight="1" x14ac:dyDescent="0.2">
      <c r="A1017" s="222"/>
      <c r="B1017" s="223"/>
      <c r="C1017" s="224"/>
      <c r="D1017" s="230"/>
      <c r="E1017" s="226"/>
      <c r="F1017" s="227"/>
      <c r="G1017" s="228"/>
      <c r="H1017" s="229"/>
      <c r="I1017" s="228"/>
      <c r="J1017" s="229"/>
      <c r="K1017" s="218">
        <f t="shared" si="34"/>
        <v>0</v>
      </c>
      <c r="L1017" s="207"/>
      <c r="N1017" s="230">
        <f t="shared" si="35"/>
        <v>0</v>
      </c>
    </row>
    <row r="1018" spans="1:14" s="221" customFormat="1" ht="16.5" customHeight="1" x14ac:dyDescent="0.2">
      <c r="A1018" s="222"/>
      <c r="B1018" s="223"/>
      <c r="C1018" s="224"/>
      <c r="D1018" s="230"/>
      <c r="E1018" s="226"/>
      <c r="F1018" s="227"/>
      <c r="G1018" s="228"/>
      <c r="H1018" s="229"/>
      <c r="I1018" s="228"/>
      <c r="J1018" s="229"/>
      <c r="K1018" s="218">
        <f t="shared" si="34"/>
        <v>0</v>
      </c>
      <c r="L1018" s="207"/>
      <c r="N1018" s="230">
        <f t="shared" si="35"/>
        <v>0</v>
      </c>
    </row>
    <row r="1019" spans="1:14" s="221" customFormat="1" ht="16.5" customHeight="1" x14ac:dyDescent="0.2">
      <c r="A1019" s="222"/>
      <c r="B1019" s="223"/>
      <c r="C1019" s="224"/>
      <c r="D1019" s="230"/>
      <c r="E1019" s="226"/>
      <c r="F1019" s="227"/>
      <c r="G1019" s="228"/>
      <c r="H1019" s="229"/>
      <c r="I1019" s="228"/>
      <c r="J1019" s="229"/>
      <c r="K1019" s="218">
        <f t="shared" si="34"/>
        <v>0</v>
      </c>
      <c r="L1019" s="207"/>
      <c r="N1019" s="230">
        <f t="shared" si="35"/>
        <v>0</v>
      </c>
    </row>
    <row r="1020" spans="1:14" s="221" customFormat="1" ht="16.5" customHeight="1" x14ac:dyDescent="0.2">
      <c r="A1020" s="222"/>
      <c r="B1020" s="223"/>
      <c r="C1020" s="224"/>
      <c r="D1020" s="230"/>
      <c r="E1020" s="226"/>
      <c r="F1020" s="227"/>
      <c r="G1020" s="228"/>
      <c r="H1020" s="229"/>
      <c r="I1020" s="228"/>
      <c r="J1020" s="229"/>
      <c r="K1020" s="218">
        <f t="shared" si="34"/>
        <v>0</v>
      </c>
      <c r="L1020" s="207"/>
      <c r="N1020" s="230">
        <f t="shared" si="35"/>
        <v>0</v>
      </c>
    </row>
    <row r="1021" spans="1:14" s="221" customFormat="1" ht="16.5" customHeight="1" x14ac:dyDescent="0.2">
      <c r="A1021" s="222"/>
      <c r="B1021" s="223"/>
      <c r="C1021" s="224"/>
      <c r="D1021" s="230"/>
      <c r="E1021" s="226"/>
      <c r="F1021" s="227"/>
      <c r="G1021" s="228"/>
      <c r="H1021" s="229"/>
      <c r="I1021" s="228"/>
      <c r="J1021" s="229"/>
      <c r="K1021" s="218">
        <f t="shared" si="34"/>
        <v>0</v>
      </c>
      <c r="L1021" s="207"/>
      <c r="N1021" s="230">
        <f t="shared" si="35"/>
        <v>0</v>
      </c>
    </row>
    <row r="1022" spans="1:14" s="221" customFormat="1" ht="16.5" customHeight="1" x14ac:dyDescent="0.2">
      <c r="A1022" s="222"/>
      <c r="B1022" s="223"/>
      <c r="C1022" s="224"/>
      <c r="D1022" s="230"/>
      <c r="E1022" s="226"/>
      <c r="F1022" s="227"/>
      <c r="G1022" s="228"/>
      <c r="H1022" s="229"/>
      <c r="I1022" s="228"/>
      <c r="J1022" s="229"/>
      <c r="K1022" s="218">
        <f t="shared" si="34"/>
        <v>0</v>
      </c>
      <c r="L1022" s="207"/>
      <c r="N1022" s="230">
        <f t="shared" si="35"/>
        <v>0</v>
      </c>
    </row>
    <row r="1023" spans="1:14" s="221" customFormat="1" ht="16.5" customHeight="1" x14ac:dyDescent="0.2">
      <c r="A1023" s="222"/>
      <c r="B1023" s="223"/>
      <c r="C1023" s="224"/>
      <c r="D1023" s="230"/>
      <c r="E1023" s="226"/>
      <c r="F1023" s="227"/>
      <c r="G1023" s="228"/>
      <c r="H1023" s="229"/>
      <c r="I1023" s="228"/>
      <c r="J1023" s="229"/>
      <c r="K1023" s="218">
        <f t="shared" si="34"/>
        <v>0</v>
      </c>
      <c r="L1023" s="207"/>
      <c r="N1023" s="230">
        <f t="shared" si="35"/>
        <v>0</v>
      </c>
    </row>
    <row r="1024" spans="1:14" s="221" customFormat="1" ht="16.5" customHeight="1" x14ac:dyDescent="0.2">
      <c r="A1024" s="222"/>
      <c r="B1024" s="223"/>
      <c r="C1024" s="224"/>
      <c r="D1024" s="230"/>
      <c r="E1024" s="226"/>
      <c r="F1024" s="227"/>
      <c r="G1024" s="228"/>
      <c r="H1024" s="229"/>
      <c r="I1024" s="228"/>
      <c r="J1024" s="229"/>
      <c r="K1024" s="218">
        <f t="shared" si="34"/>
        <v>0</v>
      </c>
      <c r="L1024" s="207"/>
      <c r="N1024" s="230">
        <f t="shared" si="35"/>
        <v>0</v>
      </c>
    </row>
    <row r="1025" spans="1:14" s="221" customFormat="1" ht="16.5" customHeight="1" x14ac:dyDescent="0.2">
      <c r="A1025" s="222"/>
      <c r="B1025" s="223"/>
      <c r="C1025" s="224"/>
      <c r="D1025" s="230"/>
      <c r="E1025" s="226"/>
      <c r="F1025" s="227"/>
      <c r="G1025" s="228"/>
      <c r="H1025" s="229"/>
      <c r="I1025" s="228"/>
      <c r="J1025" s="229"/>
      <c r="K1025" s="218">
        <f t="shared" si="34"/>
        <v>0</v>
      </c>
      <c r="L1025" s="207"/>
      <c r="N1025" s="230">
        <f t="shared" si="35"/>
        <v>0</v>
      </c>
    </row>
    <row r="1026" spans="1:14" s="221" customFormat="1" ht="16.5" customHeight="1" x14ac:dyDescent="0.2">
      <c r="A1026" s="222"/>
      <c r="B1026" s="223"/>
      <c r="C1026" s="224"/>
      <c r="D1026" s="230"/>
      <c r="E1026" s="226"/>
      <c r="F1026" s="227"/>
      <c r="G1026" s="228"/>
      <c r="H1026" s="229"/>
      <c r="I1026" s="228"/>
      <c r="J1026" s="229"/>
      <c r="K1026" s="218">
        <f t="shared" si="34"/>
        <v>0</v>
      </c>
      <c r="L1026" s="207"/>
      <c r="N1026" s="230">
        <f t="shared" si="35"/>
        <v>0</v>
      </c>
    </row>
    <row r="1027" spans="1:14" s="221" customFormat="1" ht="16.5" customHeight="1" x14ac:dyDescent="0.2">
      <c r="A1027" s="222"/>
      <c r="B1027" s="223"/>
      <c r="C1027" s="224"/>
      <c r="D1027" s="230"/>
      <c r="E1027" s="226"/>
      <c r="F1027" s="227"/>
      <c r="G1027" s="228"/>
      <c r="H1027" s="229"/>
      <c r="I1027" s="228"/>
      <c r="J1027" s="229"/>
      <c r="K1027" s="218">
        <f t="shared" si="34"/>
        <v>0</v>
      </c>
      <c r="L1027" s="207"/>
      <c r="N1027" s="230">
        <f t="shared" si="35"/>
        <v>0</v>
      </c>
    </row>
    <row r="1028" spans="1:14" s="221" customFormat="1" ht="16.5" customHeight="1" x14ac:dyDescent="0.2">
      <c r="A1028" s="222"/>
      <c r="B1028" s="223"/>
      <c r="C1028" s="224"/>
      <c r="D1028" s="230"/>
      <c r="E1028" s="226"/>
      <c r="F1028" s="227"/>
      <c r="G1028" s="228"/>
      <c r="H1028" s="229"/>
      <c r="I1028" s="228"/>
      <c r="J1028" s="229"/>
      <c r="K1028" s="218">
        <f t="shared" si="34"/>
        <v>0</v>
      </c>
      <c r="L1028" s="207"/>
      <c r="N1028" s="230">
        <f t="shared" si="35"/>
        <v>0</v>
      </c>
    </row>
    <row r="1029" spans="1:14" s="221" customFormat="1" ht="16.5" customHeight="1" x14ac:dyDescent="0.2">
      <c r="A1029" s="222"/>
      <c r="B1029" s="223"/>
      <c r="C1029" s="224"/>
      <c r="D1029" s="230"/>
      <c r="E1029" s="226"/>
      <c r="F1029" s="227"/>
      <c r="G1029" s="228"/>
      <c r="H1029" s="229"/>
      <c r="I1029" s="228"/>
      <c r="J1029" s="229"/>
      <c r="K1029" s="218">
        <f t="shared" si="34"/>
        <v>0</v>
      </c>
      <c r="L1029" s="207"/>
      <c r="N1029" s="230">
        <f t="shared" si="35"/>
        <v>0</v>
      </c>
    </row>
    <row r="1030" spans="1:14" s="221" customFormat="1" ht="16.5" customHeight="1" x14ac:dyDescent="0.2">
      <c r="A1030" s="222"/>
      <c r="B1030" s="223"/>
      <c r="C1030" s="224"/>
      <c r="D1030" s="230"/>
      <c r="E1030" s="226"/>
      <c r="F1030" s="227"/>
      <c r="G1030" s="228"/>
      <c r="H1030" s="229"/>
      <c r="I1030" s="228"/>
      <c r="J1030" s="229"/>
      <c r="K1030" s="218">
        <f t="shared" si="34"/>
        <v>0</v>
      </c>
      <c r="L1030" s="207"/>
      <c r="N1030" s="230">
        <f t="shared" si="35"/>
        <v>0</v>
      </c>
    </row>
    <row r="1031" spans="1:14" s="221" customFormat="1" ht="16.5" customHeight="1" x14ac:dyDescent="0.2">
      <c r="A1031" s="222"/>
      <c r="B1031" s="223"/>
      <c r="C1031" s="224"/>
      <c r="D1031" s="230"/>
      <c r="E1031" s="226"/>
      <c r="F1031" s="227"/>
      <c r="G1031" s="228"/>
      <c r="H1031" s="229"/>
      <c r="I1031" s="228"/>
      <c r="J1031" s="229"/>
      <c r="K1031" s="218">
        <f t="shared" si="34"/>
        <v>0</v>
      </c>
      <c r="L1031" s="207"/>
      <c r="N1031" s="230">
        <f t="shared" si="35"/>
        <v>0</v>
      </c>
    </row>
    <row r="1032" spans="1:14" s="221" customFormat="1" ht="16.5" customHeight="1" x14ac:dyDescent="0.2">
      <c r="A1032" s="222"/>
      <c r="B1032" s="223"/>
      <c r="C1032" s="224"/>
      <c r="D1032" s="230"/>
      <c r="E1032" s="226"/>
      <c r="F1032" s="227"/>
      <c r="G1032" s="228"/>
      <c r="H1032" s="229"/>
      <c r="I1032" s="228"/>
      <c r="J1032" s="229"/>
      <c r="K1032" s="218">
        <f t="shared" si="34"/>
        <v>0</v>
      </c>
      <c r="L1032" s="207"/>
      <c r="N1032" s="230">
        <f t="shared" si="35"/>
        <v>0</v>
      </c>
    </row>
    <row r="1033" spans="1:14" s="221" customFormat="1" ht="16.5" customHeight="1" x14ac:dyDescent="0.2">
      <c r="A1033" s="222"/>
      <c r="B1033" s="223"/>
      <c r="C1033" s="224"/>
      <c r="D1033" s="230"/>
      <c r="E1033" s="226"/>
      <c r="F1033" s="227"/>
      <c r="G1033" s="228"/>
      <c r="H1033" s="229"/>
      <c r="I1033" s="228"/>
      <c r="J1033" s="229"/>
      <c r="K1033" s="218">
        <f t="shared" si="34"/>
        <v>0</v>
      </c>
      <c r="L1033" s="207"/>
      <c r="N1033" s="230">
        <f t="shared" si="35"/>
        <v>0</v>
      </c>
    </row>
    <row r="1034" spans="1:14" s="221" customFormat="1" ht="16.5" customHeight="1" x14ac:dyDescent="0.2">
      <c r="A1034" s="222"/>
      <c r="B1034" s="223"/>
      <c r="C1034" s="224"/>
      <c r="D1034" s="230"/>
      <c r="E1034" s="226"/>
      <c r="F1034" s="227"/>
      <c r="G1034" s="228"/>
      <c r="H1034" s="229"/>
      <c r="I1034" s="228"/>
      <c r="J1034" s="229"/>
      <c r="K1034" s="218">
        <f t="shared" si="34"/>
        <v>0</v>
      </c>
      <c r="L1034" s="207"/>
      <c r="N1034" s="230">
        <f t="shared" si="35"/>
        <v>0</v>
      </c>
    </row>
    <row r="1035" spans="1:14" s="221" customFormat="1" ht="16.5" customHeight="1" x14ac:dyDescent="0.2">
      <c r="A1035" s="222"/>
      <c r="B1035" s="223"/>
      <c r="C1035" s="224"/>
      <c r="D1035" s="230"/>
      <c r="E1035" s="226"/>
      <c r="F1035" s="227"/>
      <c r="G1035" s="228"/>
      <c r="H1035" s="229"/>
      <c r="I1035" s="228"/>
      <c r="J1035" s="229"/>
      <c r="K1035" s="218">
        <f t="shared" si="34"/>
        <v>0</v>
      </c>
      <c r="L1035" s="207"/>
      <c r="N1035" s="230">
        <f t="shared" si="35"/>
        <v>0</v>
      </c>
    </row>
    <row r="1036" spans="1:14" s="221" customFormat="1" ht="16.5" customHeight="1" x14ac:dyDescent="0.2">
      <c r="A1036" s="222"/>
      <c r="B1036" s="223"/>
      <c r="C1036" s="224"/>
      <c r="D1036" s="230"/>
      <c r="E1036" s="226"/>
      <c r="F1036" s="227"/>
      <c r="G1036" s="228"/>
      <c r="H1036" s="229"/>
      <c r="I1036" s="228"/>
      <c r="J1036" s="229"/>
      <c r="K1036" s="218">
        <f t="shared" si="34"/>
        <v>0</v>
      </c>
      <c r="L1036" s="207"/>
      <c r="N1036" s="230">
        <f t="shared" si="35"/>
        <v>0</v>
      </c>
    </row>
    <row r="1037" spans="1:14" s="221" customFormat="1" ht="16.5" customHeight="1" x14ac:dyDescent="0.2">
      <c r="A1037" s="222"/>
      <c r="B1037" s="223"/>
      <c r="C1037" s="224"/>
      <c r="D1037" s="230"/>
      <c r="E1037" s="226"/>
      <c r="F1037" s="227"/>
      <c r="G1037" s="228"/>
      <c r="H1037" s="229"/>
      <c r="I1037" s="228"/>
      <c r="J1037" s="229"/>
      <c r="K1037" s="218">
        <f t="shared" ref="K1037:K1100" si="36">$G1037*$K$6</f>
        <v>0</v>
      </c>
      <c r="L1037" s="207"/>
      <c r="N1037" s="230">
        <f t="shared" si="35"/>
        <v>0</v>
      </c>
    </row>
    <row r="1038" spans="1:14" s="221" customFormat="1" ht="16.5" customHeight="1" x14ac:dyDescent="0.2">
      <c r="A1038" s="222"/>
      <c r="B1038" s="223"/>
      <c r="C1038" s="224"/>
      <c r="D1038" s="230"/>
      <c r="E1038" s="226"/>
      <c r="F1038" s="227"/>
      <c r="G1038" s="228"/>
      <c r="H1038" s="229"/>
      <c r="I1038" s="228"/>
      <c r="J1038" s="229"/>
      <c r="K1038" s="218">
        <f t="shared" si="36"/>
        <v>0</v>
      </c>
      <c r="L1038" s="207"/>
      <c r="N1038" s="230">
        <f t="shared" ref="N1038:N1101" si="37">IF(D1038="SŽDC",0,IF(D1038="Ostatní",0,IF(D1038="",0,1)))</f>
        <v>0</v>
      </c>
    </row>
    <row r="1039" spans="1:14" s="221" customFormat="1" ht="16.5" customHeight="1" x14ac:dyDescent="0.2">
      <c r="A1039" s="222"/>
      <c r="B1039" s="223"/>
      <c r="C1039" s="224"/>
      <c r="D1039" s="230"/>
      <c r="E1039" s="226"/>
      <c r="F1039" s="227"/>
      <c r="G1039" s="228"/>
      <c r="H1039" s="229"/>
      <c r="I1039" s="228"/>
      <c r="J1039" s="229"/>
      <c r="K1039" s="218">
        <f t="shared" si="36"/>
        <v>0</v>
      </c>
      <c r="L1039" s="207"/>
      <c r="N1039" s="230">
        <f t="shared" si="37"/>
        <v>0</v>
      </c>
    </row>
    <row r="1040" spans="1:14" s="221" customFormat="1" ht="16.5" customHeight="1" x14ac:dyDescent="0.2">
      <c r="A1040" s="222"/>
      <c r="B1040" s="223"/>
      <c r="C1040" s="224"/>
      <c r="D1040" s="230"/>
      <c r="E1040" s="226"/>
      <c r="F1040" s="227"/>
      <c r="G1040" s="228"/>
      <c r="H1040" s="229"/>
      <c r="I1040" s="228"/>
      <c r="J1040" s="229"/>
      <c r="K1040" s="218">
        <f t="shared" si="36"/>
        <v>0</v>
      </c>
      <c r="L1040" s="207"/>
      <c r="N1040" s="230">
        <f t="shared" si="37"/>
        <v>0</v>
      </c>
    </row>
    <row r="1041" spans="1:14" s="221" customFormat="1" ht="16.5" customHeight="1" x14ac:dyDescent="0.2">
      <c r="A1041" s="222"/>
      <c r="B1041" s="223"/>
      <c r="C1041" s="224"/>
      <c r="D1041" s="230"/>
      <c r="E1041" s="226"/>
      <c r="F1041" s="227"/>
      <c r="G1041" s="228"/>
      <c r="H1041" s="229"/>
      <c r="I1041" s="228"/>
      <c r="J1041" s="229"/>
      <c r="K1041" s="218">
        <f t="shared" si="36"/>
        <v>0</v>
      </c>
      <c r="L1041" s="207"/>
      <c r="N1041" s="230">
        <f t="shared" si="37"/>
        <v>0</v>
      </c>
    </row>
    <row r="1042" spans="1:14" s="221" customFormat="1" ht="16.5" customHeight="1" x14ac:dyDescent="0.2">
      <c r="A1042" s="222"/>
      <c r="B1042" s="223"/>
      <c r="C1042" s="224"/>
      <c r="D1042" s="230"/>
      <c r="E1042" s="226"/>
      <c r="F1042" s="227"/>
      <c r="G1042" s="228"/>
      <c r="H1042" s="229"/>
      <c r="I1042" s="228"/>
      <c r="J1042" s="229"/>
      <c r="K1042" s="218">
        <f t="shared" si="36"/>
        <v>0</v>
      </c>
      <c r="L1042" s="207"/>
      <c r="N1042" s="230">
        <f t="shared" si="37"/>
        <v>0</v>
      </c>
    </row>
    <row r="1043" spans="1:14" s="221" customFormat="1" ht="16.5" customHeight="1" x14ac:dyDescent="0.2">
      <c r="A1043" s="222"/>
      <c r="B1043" s="223"/>
      <c r="C1043" s="224"/>
      <c r="D1043" s="230"/>
      <c r="E1043" s="226"/>
      <c r="F1043" s="227"/>
      <c r="G1043" s="228"/>
      <c r="H1043" s="229"/>
      <c r="I1043" s="228"/>
      <c r="J1043" s="229"/>
      <c r="K1043" s="218">
        <f t="shared" si="36"/>
        <v>0</v>
      </c>
      <c r="L1043" s="207"/>
      <c r="N1043" s="230">
        <f t="shared" si="37"/>
        <v>0</v>
      </c>
    </row>
    <row r="1044" spans="1:14" s="221" customFormat="1" ht="16.5" customHeight="1" x14ac:dyDescent="0.2">
      <c r="A1044" s="222"/>
      <c r="B1044" s="223"/>
      <c r="C1044" s="224"/>
      <c r="D1044" s="230"/>
      <c r="E1044" s="226"/>
      <c r="F1044" s="227"/>
      <c r="G1044" s="228"/>
      <c r="H1044" s="229"/>
      <c r="I1044" s="228"/>
      <c r="J1044" s="229"/>
      <c r="K1044" s="218">
        <f t="shared" si="36"/>
        <v>0</v>
      </c>
      <c r="L1044" s="207"/>
      <c r="N1044" s="230">
        <f t="shared" si="37"/>
        <v>0</v>
      </c>
    </row>
    <row r="1045" spans="1:14" s="221" customFormat="1" ht="16.5" customHeight="1" x14ac:dyDescent="0.2">
      <c r="A1045" s="222"/>
      <c r="B1045" s="223"/>
      <c r="C1045" s="224"/>
      <c r="D1045" s="230"/>
      <c r="E1045" s="226"/>
      <c r="F1045" s="227"/>
      <c r="G1045" s="228"/>
      <c r="H1045" s="229"/>
      <c r="I1045" s="228"/>
      <c r="J1045" s="229"/>
      <c r="K1045" s="218">
        <f t="shared" si="36"/>
        <v>0</v>
      </c>
      <c r="L1045" s="207"/>
      <c r="N1045" s="230">
        <f t="shared" si="37"/>
        <v>0</v>
      </c>
    </row>
    <row r="1046" spans="1:14" s="221" customFormat="1" ht="16.5" customHeight="1" x14ac:dyDescent="0.2">
      <c r="A1046" s="222"/>
      <c r="B1046" s="223"/>
      <c r="C1046" s="224"/>
      <c r="D1046" s="230"/>
      <c r="E1046" s="226"/>
      <c r="F1046" s="227"/>
      <c r="G1046" s="228"/>
      <c r="H1046" s="229"/>
      <c r="I1046" s="228"/>
      <c r="J1046" s="229"/>
      <c r="K1046" s="218">
        <f t="shared" si="36"/>
        <v>0</v>
      </c>
      <c r="L1046" s="207"/>
      <c r="N1046" s="230">
        <f t="shared" si="37"/>
        <v>0</v>
      </c>
    </row>
    <row r="1047" spans="1:14" s="221" customFormat="1" ht="16.5" customHeight="1" x14ac:dyDescent="0.2">
      <c r="A1047" s="222"/>
      <c r="B1047" s="223"/>
      <c r="C1047" s="224"/>
      <c r="D1047" s="230"/>
      <c r="E1047" s="226"/>
      <c r="F1047" s="227"/>
      <c r="G1047" s="228"/>
      <c r="H1047" s="229"/>
      <c r="I1047" s="228"/>
      <c r="J1047" s="229"/>
      <c r="K1047" s="218">
        <f t="shared" si="36"/>
        <v>0</v>
      </c>
      <c r="L1047" s="207"/>
      <c r="N1047" s="230">
        <f t="shared" si="37"/>
        <v>0</v>
      </c>
    </row>
    <row r="1048" spans="1:14" s="221" customFormat="1" ht="16.5" customHeight="1" x14ac:dyDescent="0.2">
      <c r="A1048" s="222"/>
      <c r="B1048" s="223"/>
      <c r="C1048" s="224"/>
      <c r="D1048" s="230"/>
      <c r="E1048" s="226"/>
      <c r="F1048" s="227"/>
      <c r="G1048" s="228"/>
      <c r="H1048" s="229"/>
      <c r="I1048" s="228"/>
      <c r="J1048" s="229"/>
      <c r="K1048" s="218">
        <f t="shared" si="36"/>
        <v>0</v>
      </c>
      <c r="L1048" s="207"/>
      <c r="N1048" s="230">
        <f t="shared" si="37"/>
        <v>0</v>
      </c>
    </row>
    <row r="1049" spans="1:14" s="221" customFormat="1" ht="16.5" customHeight="1" x14ac:dyDescent="0.2">
      <c r="A1049" s="222"/>
      <c r="B1049" s="223"/>
      <c r="C1049" s="224"/>
      <c r="D1049" s="230"/>
      <c r="E1049" s="226"/>
      <c r="F1049" s="227"/>
      <c r="G1049" s="228"/>
      <c r="H1049" s="229"/>
      <c r="I1049" s="228"/>
      <c r="J1049" s="229"/>
      <c r="K1049" s="218">
        <f t="shared" si="36"/>
        <v>0</v>
      </c>
      <c r="L1049" s="207"/>
      <c r="N1049" s="230">
        <f t="shared" si="37"/>
        <v>0</v>
      </c>
    </row>
    <row r="1050" spans="1:14" s="221" customFormat="1" ht="16.5" customHeight="1" x14ac:dyDescent="0.2">
      <c r="A1050" s="222"/>
      <c r="B1050" s="223"/>
      <c r="C1050" s="224"/>
      <c r="D1050" s="230"/>
      <c r="E1050" s="226"/>
      <c r="F1050" s="227"/>
      <c r="G1050" s="228"/>
      <c r="H1050" s="229"/>
      <c r="I1050" s="228"/>
      <c r="J1050" s="229"/>
      <c r="K1050" s="218">
        <f t="shared" si="36"/>
        <v>0</v>
      </c>
      <c r="L1050" s="207"/>
      <c r="N1050" s="230">
        <f t="shared" si="37"/>
        <v>0</v>
      </c>
    </row>
    <row r="1051" spans="1:14" s="221" customFormat="1" ht="16.5" customHeight="1" x14ac:dyDescent="0.2">
      <c r="A1051" s="222"/>
      <c r="B1051" s="223"/>
      <c r="C1051" s="224"/>
      <c r="D1051" s="230"/>
      <c r="E1051" s="226"/>
      <c r="F1051" s="227"/>
      <c r="G1051" s="228"/>
      <c r="H1051" s="229"/>
      <c r="I1051" s="228"/>
      <c r="J1051" s="229"/>
      <c r="K1051" s="218">
        <f t="shared" si="36"/>
        <v>0</v>
      </c>
      <c r="L1051" s="207"/>
      <c r="N1051" s="230">
        <f t="shared" si="37"/>
        <v>0</v>
      </c>
    </row>
    <row r="1052" spans="1:14" s="221" customFormat="1" ht="16.5" customHeight="1" x14ac:dyDescent="0.2">
      <c r="A1052" s="222"/>
      <c r="B1052" s="223"/>
      <c r="C1052" s="224"/>
      <c r="D1052" s="230"/>
      <c r="E1052" s="226"/>
      <c r="F1052" s="227"/>
      <c r="G1052" s="228"/>
      <c r="H1052" s="229"/>
      <c r="I1052" s="228"/>
      <c r="J1052" s="229"/>
      <c r="K1052" s="218">
        <f t="shared" si="36"/>
        <v>0</v>
      </c>
      <c r="L1052" s="207"/>
      <c r="N1052" s="230">
        <f t="shared" si="37"/>
        <v>0</v>
      </c>
    </row>
    <row r="1053" spans="1:14" s="221" customFormat="1" ht="16.5" customHeight="1" x14ac:dyDescent="0.2">
      <c r="A1053" s="222"/>
      <c r="B1053" s="223"/>
      <c r="C1053" s="224"/>
      <c r="D1053" s="230"/>
      <c r="E1053" s="226"/>
      <c r="F1053" s="227"/>
      <c r="G1053" s="228"/>
      <c r="H1053" s="229"/>
      <c r="I1053" s="228"/>
      <c r="J1053" s="229"/>
      <c r="K1053" s="218">
        <f t="shared" si="36"/>
        <v>0</v>
      </c>
      <c r="L1053" s="207"/>
      <c r="N1053" s="230">
        <f t="shared" si="37"/>
        <v>0</v>
      </c>
    </row>
    <row r="1054" spans="1:14" s="221" customFormat="1" ht="16.5" customHeight="1" x14ac:dyDescent="0.2">
      <c r="A1054" s="222"/>
      <c r="B1054" s="223"/>
      <c r="C1054" s="224"/>
      <c r="D1054" s="230"/>
      <c r="E1054" s="226"/>
      <c r="F1054" s="227"/>
      <c r="G1054" s="228"/>
      <c r="H1054" s="229"/>
      <c r="I1054" s="228"/>
      <c r="J1054" s="229"/>
      <c r="K1054" s="218">
        <f t="shared" si="36"/>
        <v>0</v>
      </c>
      <c r="L1054" s="207"/>
      <c r="N1054" s="230">
        <f t="shared" si="37"/>
        <v>0</v>
      </c>
    </row>
    <row r="1055" spans="1:14" s="221" customFormat="1" ht="16.5" customHeight="1" x14ac:dyDescent="0.2">
      <c r="A1055" s="222"/>
      <c r="B1055" s="223"/>
      <c r="C1055" s="224"/>
      <c r="D1055" s="230"/>
      <c r="E1055" s="226"/>
      <c r="F1055" s="227"/>
      <c r="G1055" s="228"/>
      <c r="H1055" s="229"/>
      <c r="I1055" s="228"/>
      <c r="J1055" s="229"/>
      <c r="K1055" s="218">
        <f t="shared" si="36"/>
        <v>0</v>
      </c>
      <c r="L1055" s="207"/>
      <c r="N1055" s="230">
        <f t="shared" si="37"/>
        <v>0</v>
      </c>
    </row>
    <row r="1056" spans="1:14" s="221" customFormat="1" ht="16.5" customHeight="1" x14ac:dyDescent="0.2">
      <c r="A1056" s="222"/>
      <c r="B1056" s="223"/>
      <c r="C1056" s="224"/>
      <c r="D1056" s="230"/>
      <c r="E1056" s="226"/>
      <c r="F1056" s="227"/>
      <c r="G1056" s="228"/>
      <c r="H1056" s="229"/>
      <c r="I1056" s="228"/>
      <c r="J1056" s="229"/>
      <c r="K1056" s="218">
        <f t="shared" si="36"/>
        <v>0</v>
      </c>
      <c r="L1056" s="207"/>
      <c r="N1056" s="230">
        <f t="shared" si="37"/>
        <v>0</v>
      </c>
    </row>
    <row r="1057" spans="1:14" s="221" customFormat="1" ht="16.5" customHeight="1" x14ac:dyDescent="0.2">
      <c r="A1057" s="222"/>
      <c r="B1057" s="223"/>
      <c r="C1057" s="224"/>
      <c r="D1057" s="230"/>
      <c r="E1057" s="226"/>
      <c r="F1057" s="227"/>
      <c r="G1057" s="228"/>
      <c r="H1057" s="229"/>
      <c r="I1057" s="228"/>
      <c r="J1057" s="229"/>
      <c r="K1057" s="218">
        <f t="shared" si="36"/>
        <v>0</v>
      </c>
      <c r="L1057" s="207"/>
      <c r="N1057" s="230">
        <f t="shared" si="37"/>
        <v>0</v>
      </c>
    </row>
    <row r="1058" spans="1:14" s="221" customFormat="1" ht="16.5" customHeight="1" x14ac:dyDescent="0.2">
      <c r="A1058" s="222"/>
      <c r="B1058" s="223"/>
      <c r="C1058" s="224"/>
      <c r="D1058" s="230"/>
      <c r="E1058" s="226"/>
      <c r="F1058" s="227"/>
      <c r="G1058" s="228"/>
      <c r="H1058" s="229"/>
      <c r="I1058" s="228"/>
      <c r="J1058" s="229"/>
      <c r="K1058" s="218">
        <f t="shared" si="36"/>
        <v>0</v>
      </c>
      <c r="L1058" s="207"/>
      <c r="N1058" s="230">
        <f t="shared" si="37"/>
        <v>0</v>
      </c>
    </row>
    <row r="1059" spans="1:14" s="221" customFormat="1" ht="16.5" customHeight="1" x14ac:dyDescent="0.2">
      <c r="A1059" s="222"/>
      <c r="B1059" s="223"/>
      <c r="C1059" s="224"/>
      <c r="D1059" s="230"/>
      <c r="E1059" s="226"/>
      <c r="F1059" s="227"/>
      <c r="G1059" s="228"/>
      <c r="H1059" s="229"/>
      <c r="I1059" s="228"/>
      <c r="J1059" s="229"/>
      <c r="K1059" s="218">
        <f t="shared" si="36"/>
        <v>0</v>
      </c>
      <c r="L1059" s="207"/>
      <c r="N1059" s="230">
        <f t="shared" si="37"/>
        <v>0</v>
      </c>
    </row>
    <row r="1060" spans="1:14" s="221" customFormat="1" ht="16.5" customHeight="1" x14ac:dyDescent="0.2">
      <c r="A1060" s="222"/>
      <c r="B1060" s="223"/>
      <c r="C1060" s="224"/>
      <c r="D1060" s="230"/>
      <c r="E1060" s="226"/>
      <c r="F1060" s="227"/>
      <c r="G1060" s="228"/>
      <c r="H1060" s="229"/>
      <c r="I1060" s="228"/>
      <c r="J1060" s="229"/>
      <c r="K1060" s="218">
        <f t="shared" si="36"/>
        <v>0</v>
      </c>
      <c r="L1060" s="207"/>
      <c r="N1060" s="230">
        <f t="shared" si="37"/>
        <v>0</v>
      </c>
    </row>
    <row r="1061" spans="1:14" s="221" customFormat="1" ht="16.5" customHeight="1" x14ac:dyDescent="0.2">
      <c r="A1061" s="222"/>
      <c r="B1061" s="223"/>
      <c r="C1061" s="224"/>
      <c r="D1061" s="230"/>
      <c r="E1061" s="226"/>
      <c r="F1061" s="227"/>
      <c r="G1061" s="228"/>
      <c r="H1061" s="229"/>
      <c r="I1061" s="228"/>
      <c r="J1061" s="229"/>
      <c r="K1061" s="218">
        <f t="shared" si="36"/>
        <v>0</v>
      </c>
      <c r="L1061" s="207"/>
      <c r="N1061" s="230">
        <f t="shared" si="37"/>
        <v>0</v>
      </c>
    </row>
    <row r="1062" spans="1:14" s="221" customFormat="1" ht="16.5" customHeight="1" x14ac:dyDescent="0.2">
      <c r="A1062" s="222"/>
      <c r="B1062" s="223"/>
      <c r="C1062" s="224"/>
      <c r="D1062" s="230"/>
      <c r="E1062" s="226"/>
      <c r="F1062" s="227"/>
      <c r="G1062" s="228"/>
      <c r="H1062" s="229"/>
      <c r="I1062" s="228"/>
      <c r="J1062" s="229"/>
      <c r="K1062" s="218">
        <f t="shared" si="36"/>
        <v>0</v>
      </c>
      <c r="L1062" s="207"/>
      <c r="N1062" s="230">
        <f t="shared" si="37"/>
        <v>0</v>
      </c>
    </row>
    <row r="1063" spans="1:14" s="221" customFormat="1" ht="16.5" customHeight="1" x14ac:dyDescent="0.2">
      <c r="A1063" s="222"/>
      <c r="B1063" s="223"/>
      <c r="C1063" s="224"/>
      <c r="D1063" s="230"/>
      <c r="E1063" s="226"/>
      <c r="F1063" s="227"/>
      <c r="G1063" s="228"/>
      <c r="H1063" s="229"/>
      <c r="I1063" s="228"/>
      <c r="J1063" s="229"/>
      <c r="K1063" s="218">
        <f t="shared" si="36"/>
        <v>0</v>
      </c>
      <c r="L1063" s="207"/>
      <c r="N1063" s="230">
        <f t="shared" si="37"/>
        <v>0</v>
      </c>
    </row>
    <row r="1064" spans="1:14" s="221" customFormat="1" ht="16.5" customHeight="1" x14ac:dyDescent="0.2">
      <c r="A1064" s="222"/>
      <c r="B1064" s="223"/>
      <c r="C1064" s="224"/>
      <c r="D1064" s="230"/>
      <c r="E1064" s="226"/>
      <c r="F1064" s="227"/>
      <c r="G1064" s="228"/>
      <c r="H1064" s="229"/>
      <c r="I1064" s="228"/>
      <c r="J1064" s="229"/>
      <c r="K1064" s="218">
        <f t="shared" si="36"/>
        <v>0</v>
      </c>
      <c r="L1064" s="207"/>
      <c r="N1064" s="230">
        <f t="shared" si="37"/>
        <v>0</v>
      </c>
    </row>
    <row r="1065" spans="1:14" s="221" customFormat="1" ht="16.5" customHeight="1" x14ac:dyDescent="0.2">
      <c r="A1065" s="222"/>
      <c r="B1065" s="223"/>
      <c r="C1065" s="224"/>
      <c r="D1065" s="230"/>
      <c r="E1065" s="226"/>
      <c r="F1065" s="227"/>
      <c r="G1065" s="228"/>
      <c r="H1065" s="229"/>
      <c r="I1065" s="228"/>
      <c r="J1065" s="229"/>
      <c r="K1065" s="218">
        <f t="shared" si="36"/>
        <v>0</v>
      </c>
      <c r="L1065" s="207"/>
      <c r="N1065" s="230">
        <f t="shared" si="37"/>
        <v>0</v>
      </c>
    </row>
    <row r="1066" spans="1:14" s="221" customFormat="1" ht="16.5" customHeight="1" x14ac:dyDescent="0.2">
      <c r="A1066" s="222"/>
      <c r="B1066" s="223"/>
      <c r="C1066" s="224"/>
      <c r="D1066" s="230"/>
      <c r="E1066" s="226"/>
      <c r="F1066" s="227"/>
      <c r="G1066" s="228"/>
      <c r="H1066" s="229"/>
      <c r="I1066" s="228"/>
      <c r="J1066" s="229"/>
      <c r="K1066" s="218">
        <f t="shared" si="36"/>
        <v>0</v>
      </c>
      <c r="L1066" s="207"/>
      <c r="N1066" s="230">
        <f t="shared" si="37"/>
        <v>0</v>
      </c>
    </row>
    <row r="1067" spans="1:14" s="221" customFormat="1" ht="16.5" customHeight="1" x14ac:dyDescent="0.2">
      <c r="A1067" s="222"/>
      <c r="B1067" s="223"/>
      <c r="C1067" s="224"/>
      <c r="D1067" s="230"/>
      <c r="E1067" s="226"/>
      <c r="F1067" s="227"/>
      <c r="G1067" s="228"/>
      <c r="H1067" s="229"/>
      <c r="I1067" s="228"/>
      <c r="J1067" s="229"/>
      <c r="K1067" s="218">
        <f t="shared" si="36"/>
        <v>0</v>
      </c>
      <c r="L1067" s="207"/>
      <c r="N1067" s="230">
        <f t="shared" si="37"/>
        <v>0</v>
      </c>
    </row>
    <row r="1068" spans="1:14" s="221" customFormat="1" ht="16.5" customHeight="1" x14ac:dyDescent="0.2">
      <c r="A1068" s="222"/>
      <c r="B1068" s="223"/>
      <c r="C1068" s="224"/>
      <c r="D1068" s="230"/>
      <c r="E1068" s="226"/>
      <c r="F1068" s="227"/>
      <c r="G1068" s="228"/>
      <c r="H1068" s="229"/>
      <c r="I1068" s="228"/>
      <c r="J1068" s="229"/>
      <c r="K1068" s="218">
        <f t="shared" si="36"/>
        <v>0</v>
      </c>
      <c r="L1068" s="207"/>
      <c r="N1068" s="230">
        <f t="shared" si="37"/>
        <v>0</v>
      </c>
    </row>
    <row r="1069" spans="1:14" s="221" customFormat="1" ht="16.5" customHeight="1" x14ac:dyDescent="0.2">
      <c r="A1069" s="222"/>
      <c r="B1069" s="223"/>
      <c r="C1069" s="224"/>
      <c r="D1069" s="230"/>
      <c r="E1069" s="226"/>
      <c r="F1069" s="227"/>
      <c r="G1069" s="228"/>
      <c r="H1069" s="229"/>
      <c r="I1069" s="228"/>
      <c r="J1069" s="229"/>
      <c r="K1069" s="218">
        <f t="shared" si="36"/>
        <v>0</v>
      </c>
      <c r="L1069" s="207"/>
      <c r="N1069" s="230">
        <f t="shared" si="37"/>
        <v>0</v>
      </c>
    </row>
    <row r="1070" spans="1:14" s="221" customFormat="1" ht="16.5" customHeight="1" x14ac:dyDescent="0.2">
      <c r="A1070" s="222"/>
      <c r="B1070" s="223"/>
      <c r="C1070" s="224"/>
      <c r="D1070" s="230"/>
      <c r="E1070" s="226"/>
      <c r="F1070" s="227"/>
      <c r="G1070" s="228"/>
      <c r="H1070" s="229"/>
      <c r="I1070" s="228"/>
      <c r="J1070" s="229"/>
      <c r="K1070" s="218">
        <f t="shared" si="36"/>
        <v>0</v>
      </c>
      <c r="L1070" s="207"/>
      <c r="N1070" s="230">
        <f t="shared" si="37"/>
        <v>0</v>
      </c>
    </row>
    <row r="1071" spans="1:14" s="221" customFormat="1" ht="16.5" customHeight="1" x14ac:dyDescent="0.2">
      <c r="A1071" s="222"/>
      <c r="B1071" s="223"/>
      <c r="C1071" s="224"/>
      <c r="D1071" s="230"/>
      <c r="E1071" s="226"/>
      <c r="F1071" s="227"/>
      <c r="G1071" s="228"/>
      <c r="H1071" s="229"/>
      <c r="I1071" s="228"/>
      <c r="J1071" s="229"/>
      <c r="K1071" s="218">
        <f t="shared" si="36"/>
        <v>0</v>
      </c>
      <c r="L1071" s="207"/>
      <c r="N1071" s="230">
        <f t="shared" si="37"/>
        <v>0</v>
      </c>
    </row>
    <row r="1072" spans="1:14" s="221" customFormat="1" ht="16.5" customHeight="1" x14ac:dyDescent="0.2">
      <c r="A1072" s="222"/>
      <c r="B1072" s="223"/>
      <c r="C1072" s="224"/>
      <c r="D1072" s="230"/>
      <c r="E1072" s="226"/>
      <c r="F1072" s="227"/>
      <c r="G1072" s="228"/>
      <c r="H1072" s="229"/>
      <c r="I1072" s="228"/>
      <c r="J1072" s="229"/>
      <c r="K1072" s="218">
        <f t="shared" si="36"/>
        <v>0</v>
      </c>
      <c r="L1072" s="207"/>
      <c r="N1072" s="230">
        <f t="shared" si="37"/>
        <v>0</v>
      </c>
    </row>
    <row r="1073" spans="1:14" s="221" customFormat="1" ht="16.5" customHeight="1" x14ac:dyDescent="0.2">
      <c r="A1073" s="222"/>
      <c r="B1073" s="223"/>
      <c r="C1073" s="224"/>
      <c r="D1073" s="230"/>
      <c r="E1073" s="226"/>
      <c r="F1073" s="227"/>
      <c r="G1073" s="228"/>
      <c r="H1073" s="229"/>
      <c r="I1073" s="228"/>
      <c r="J1073" s="229"/>
      <c r="K1073" s="218">
        <f t="shared" si="36"/>
        <v>0</v>
      </c>
      <c r="L1073" s="207"/>
      <c r="N1073" s="230">
        <f t="shared" si="37"/>
        <v>0</v>
      </c>
    </row>
    <row r="1074" spans="1:14" s="221" customFormat="1" ht="16.5" customHeight="1" x14ac:dyDescent="0.2">
      <c r="A1074" s="222"/>
      <c r="B1074" s="223"/>
      <c r="C1074" s="224"/>
      <c r="D1074" s="230"/>
      <c r="E1074" s="226"/>
      <c r="F1074" s="227"/>
      <c r="G1074" s="228"/>
      <c r="H1074" s="229"/>
      <c r="I1074" s="228"/>
      <c r="J1074" s="229"/>
      <c r="K1074" s="218">
        <f t="shared" si="36"/>
        <v>0</v>
      </c>
      <c r="L1074" s="207"/>
      <c r="N1074" s="230">
        <f t="shared" si="37"/>
        <v>0</v>
      </c>
    </row>
    <row r="1075" spans="1:14" s="221" customFormat="1" ht="16.5" customHeight="1" x14ac:dyDescent="0.2">
      <c r="A1075" s="222"/>
      <c r="B1075" s="223"/>
      <c r="C1075" s="224"/>
      <c r="D1075" s="230"/>
      <c r="E1075" s="226"/>
      <c r="F1075" s="227"/>
      <c r="G1075" s="228"/>
      <c r="H1075" s="229"/>
      <c r="I1075" s="228"/>
      <c r="J1075" s="229"/>
      <c r="K1075" s="218">
        <f t="shared" si="36"/>
        <v>0</v>
      </c>
      <c r="L1075" s="207"/>
      <c r="N1075" s="230">
        <f t="shared" si="37"/>
        <v>0</v>
      </c>
    </row>
    <row r="1076" spans="1:14" s="221" customFormat="1" ht="16.5" customHeight="1" x14ac:dyDescent="0.2">
      <c r="A1076" s="222"/>
      <c r="B1076" s="223"/>
      <c r="C1076" s="224"/>
      <c r="D1076" s="230"/>
      <c r="E1076" s="226"/>
      <c r="F1076" s="227"/>
      <c r="G1076" s="228"/>
      <c r="H1076" s="229"/>
      <c r="I1076" s="228"/>
      <c r="J1076" s="229"/>
      <c r="K1076" s="218">
        <f t="shared" si="36"/>
        <v>0</v>
      </c>
      <c r="L1076" s="207"/>
      <c r="N1076" s="230">
        <f t="shared" si="37"/>
        <v>0</v>
      </c>
    </row>
    <row r="1077" spans="1:14" s="221" customFormat="1" ht="16.5" customHeight="1" x14ac:dyDescent="0.2">
      <c r="A1077" s="222"/>
      <c r="B1077" s="223"/>
      <c r="C1077" s="224"/>
      <c r="D1077" s="230"/>
      <c r="E1077" s="226"/>
      <c r="F1077" s="227"/>
      <c r="G1077" s="228"/>
      <c r="H1077" s="229"/>
      <c r="I1077" s="228"/>
      <c r="J1077" s="229"/>
      <c r="K1077" s="218">
        <f t="shared" si="36"/>
        <v>0</v>
      </c>
      <c r="L1077" s="207"/>
      <c r="N1077" s="230">
        <f t="shared" si="37"/>
        <v>0</v>
      </c>
    </row>
    <row r="1078" spans="1:14" s="221" customFormat="1" ht="16.5" customHeight="1" x14ac:dyDescent="0.2">
      <c r="A1078" s="222"/>
      <c r="B1078" s="223"/>
      <c r="C1078" s="224"/>
      <c r="D1078" s="230"/>
      <c r="E1078" s="226"/>
      <c r="F1078" s="227"/>
      <c r="G1078" s="228"/>
      <c r="H1078" s="229"/>
      <c r="I1078" s="228"/>
      <c r="J1078" s="229"/>
      <c r="K1078" s="218">
        <f t="shared" si="36"/>
        <v>0</v>
      </c>
      <c r="L1078" s="207"/>
      <c r="N1078" s="230">
        <f t="shared" si="37"/>
        <v>0</v>
      </c>
    </row>
    <row r="1079" spans="1:14" s="221" customFormat="1" ht="16.5" customHeight="1" x14ac:dyDescent="0.2">
      <c r="A1079" s="222"/>
      <c r="B1079" s="223"/>
      <c r="C1079" s="224"/>
      <c r="D1079" s="230"/>
      <c r="E1079" s="226"/>
      <c r="F1079" s="227"/>
      <c r="G1079" s="228"/>
      <c r="H1079" s="229"/>
      <c r="I1079" s="228"/>
      <c r="J1079" s="229"/>
      <c r="K1079" s="218">
        <f t="shared" si="36"/>
        <v>0</v>
      </c>
      <c r="L1079" s="207"/>
      <c r="N1079" s="230">
        <f t="shared" si="37"/>
        <v>0</v>
      </c>
    </row>
    <row r="1080" spans="1:14" s="221" customFormat="1" ht="16.5" customHeight="1" x14ac:dyDescent="0.2">
      <c r="A1080" s="222"/>
      <c r="B1080" s="223"/>
      <c r="C1080" s="224"/>
      <c r="D1080" s="230"/>
      <c r="E1080" s="226"/>
      <c r="F1080" s="227"/>
      <c r="G1080" s="228"/>
      <c r="H1080" s="229"/>
      <c r="I1080" s="228"/>
      <c r="J1080" s="229"/>
      <c r="K1080" s="218">
        <f t="shared" si="36"/>
        <v>0</v>
      </c>
      <c r="L1080" s="207"/>
      <c r="N1080" s="230">
        <f t="shared" si="37"/>
        <v>0</v>
      </c>
    </row>
    <row r="1081" spans="1:14" s="221" customFormat="1" ht="16.5" customHeight="1" x14ac:dyDescent="0.2">
      <c r="A1081" s="222"/>
      <c r="B1081" s="223"/>
      <c r="C1081" s="224"/>
      <c r="D1081" s="230"/>
      <c r="E1081" s="226"/>
      <c r="F1081" s="227"/>
      <c r="G1081" s="228"/>
      <c r="H1081" s="229"/>
      <c r="I1081" s="228"/>
      <c r="J1081" s="229"/>
      <c r="K1081" s="218">
        <f t="shared" si="36"/>
        <v>0</v>
      </c>
      <c r="L1081" s="207"/>
      <c r="N1081" s="230">
        <f t="shared" si="37"/>
        <v>0</v>
      </c>
    </row>
    <row r="1082" spans="1:14" s="221" customFormat="1" ht="16.5" customHeight="1" x14ac:dyDescent="0.2">
      <c r="A1082" s="222"/>
      <c r="B1082" s="223"/>
      <c r="C1082" s="224"/>
      <c r="D1082" s="230"/>
      <c r="E1082" s="226"/>
      <c r="F1082" s="227"/>
      <c r="G1082" s="228"/>
      <c r="H1082" s="229"/>
      <c r="I1082" s="228"/>
      <c r="J1082" s="229"/>
      <c r="K1082" s="218">
        <f t="shared" si="36"/>
        <v>0</v>
      </c>
      <c r="L1082" s="207"/>
      <c r="N1082" s="230">
        <f t="shared" si="37"/>
        <v>0</v>
      </c>
    </row>
    <row r="1083" spans="1:14" s="221" customFormat="1" ht="16.5" customHeight="1" x14ac:dyDescent="0.2">
      <c r="A1083" s="222"/>
      <c r="B1083" s="223"/>
      <c r="C1083" s="224"/>
      <c r="D1083" s="230"/>
      <c r="E1083" s="226"/>
      <c r="F1083" s="227"/>
      <c r="G1083" s="228"/>
      <c r="H1083" s="229"/>
      <c r="I1083" s="228"/>
      <c r="J1083" s="229"/>
      <c r="K1083" s="218">
        <f t="shared" si="36"/>
        <v>0</v>
      </c>
      <c r="L1083" s="207"/>
      <c r="N1083" s="230">
        <f t="shared" si="37"/>
        <v>0</v>
      </c>
    </row>
    <row r="1084" spans="1:14" s="221" customFormat="1" ht="16.5" customHeight="1" x14ac:dyDescent="0.2">
      <c r="A1084" s="222"/>
      <c r="B1084" s="223"/>
      <c r="C1084" s="224"/>
      <c r="D1084" s="230"/>
      <c r="E1084" s="226"/>
      <c r="F1084" s="227"/>
      <c r="G1084" s="228"/>
      <c r="H1084" s="229"/>
      <c r="I1084" s="228"/>
      <c r="J1084" s="229"/>
      <c r="K1084" s="218">
        <f t="shared" si="36"/>
        <v>0</v>
      </c>
      <c r="L1084" s="207"/>
      <c r="N1084" s="230">
        <f t="shared" si="37"/>
        <v>0</v>
      </c>
    </row>
    <row r="1085" spans="1:14" s="221" customFormat="1" ht="16.5" customHeight="1" x14ac:dyDescent="0.2">
      <c r="A1085" s="222"/>
      <c r="B1085" s="223"/>
      <c r="C1085" s="224"/>
      <c r="D1085" s="230"/>
      <c r="E1085" s="226"/>
      <c r="F1085" s="227"/>
      <c r="G1085" s="228"/>
      <c r="H1085" s="229"/>
      <c r="I1085" s="228"/>
      <c r="J1085" s="229"/>
      <c r="K1085" s="218">
        <f t="shared" si="36"/>
        <v>0</v>
      </c>
      <c r="L1085" s="207"/>
      <c r="N1085" s="230">
        <f t="shared" si="37"/>
        <v>0</v>
      </c>
    </row>
    <row r="1086" spans="1:14" s="221" customFormat="1" ht="16.5" customHeight="1" x14ac:dyDescent="0.2">
      <c r="A1086" s="222"/>
      <c r="B1086" s="223"/>
      <c r="C1086" s="224"/>
      <c r="D1086" s="230"/>
      <c r="E1086" s="226"/>
      <c r="F1086" s="227"/>
      <c r="G1086" s="228"/>
      <c r="H1086" s="229"/>
      <c r="I1086" s="228"/>
      <c r="J1086" s="229"/>
      <c r="K1086" s="218">
        <f t="shared" si="36"/>
        <v>0</v>
      </c>
      <c r="L1086" s="207"/>
      <c r="N1086" s="230">
        <f t="shared" si="37"/>
        <v>0</v>
      </c>
    </row>
    <row r="1087" spans="1:14" s="221" customFormat="1" ht="16.5" customHeight="1" x14ac:dyDescent="0.2">
      <c r="A1087" s="222"/>
      <c r="B1087" s="223"/>
      <c r="C1087" s="224"/>
      <c r="D1087" s="230"/>
      <c r="E1087" s="226"/>
      <c r="F1087" s="227"/>
      <c r="G1087" s="228"/>
      <c r="H1087" s="229"/>
      <c r="I1087" s="228"/>
      <c r="J1087" s="229"/>
      <c r="K1087" s="218">
        <f t="shared" si="36"/>
        <v>0</v>
      </c>
      <c r="L1087" s="207"/>
      <c r="N1087" s="230">
        <f t="shared" si="37"/>
        <v>0</v>
      </c>
    </row>
    <row r="1088" spans="1:14" s="221" customFormat="1" ht="16.5" customHeight="1" x14ac:dyDescent="0.2">
      <c r="A1088" s="222"/>
      <c r="B1088" s="223"/>
      <c r="C1088" s="224"/>
      <c r="D1088" s="230"/>
      <c r="E1088" s="226"/>
      <c r="F1088" s="227"/>
      <c r="G1088" s="228"/>
      <c r="H1088" s="229"/>
      <c r="I1088" s="228"/>
      <c r="J1088" s="229"/>
      <c r="K1088" s="218">
        <f t="shared" si="36"/>
        <v>0</v>
      </c>
      <c r="L1088" s="207"/>
      <c r="N1088" s="230">
        <f t="shared" si="37"/>
        <v>0</v>
      </c>
    </row>
    <row r="1089" spans="1:14" s="221" customFormat="1" ht="16.5" customHeight="1" x14ac:dyDescent="0.2">
      <c r="A1089" s="222"/>
      <c r="B1089" s="223"/>
      <c r="C1089" s="224"/>
      <c r="D1089" s="230"/>
      <c r="E1089" s="226"/>
      <c r="F1089" s="227"/>
      <c r="G1089" s="228"/>
      <c r="H1089" s="229"/>
      <c r="I1089" s="228"/>
      <c r="J1089" s="229"/>
      <c r="K1089" s="218">
        <f t="shared" si="36"/>
        <v>0</v>
      </c>
      <c r="L1089" s="207"/>
      <c r="N1089" s="230">
        <f t="shared" si="37"/>
        <v>0</v>
      </c>
    </row>
    <row r="1090" spans="1:14" s="221" customFormat="1" ht="16.5" customHeight="1" x14ac:dyDescent="0.2">
      <c r="A1090" s="222"/>
      <c r="B1090" s="223"/>
      <c r="C1090" s="224"/>
      <c r="D1090" s="230"/>
      <c r="E1090" s="226"/>
      <c r="F1090" s="227"/>
      <c r="G1090" s="228"/>
      <c r="H1090" s="229"/>
      <c r="I1090" s="228"/>
      <c r="J1090" s="229"/>
      <c r="K1090" s="218">
        <f t="shared" si="36"/>
        <v>0</v>
      </c>
      <c r="L1090" s="207"/>
      <c r="N1090" s="230">
        <f t="shared" si="37"/>
        <v>0</v>
      </c>
    </row>
    <row r="1091" spans="1:14" s="221" customFormat="1" ht="16.5" customHeight="1" x14ac:dyDescent="0.2">
      <c r="A1091" s="222"/>
      <c r="B1091" s="223"/>
      <c r="C1091" s="224"/>
      <c r="D1091" s="230"/>
      <c r="E1091" s="226"/>
      <c r="F1091" s="227"/>
      <c r="G1091" s="228"/>
      <c r="H1091" s="229"/>
      <c r="I1091" s="228"/>
      <c r="J1091" s="229"/>
      <c r="K1091" s="218">
        <f t="shared" si="36"/>
        <v>0</v>
      </c>
      <c r="L1091" s="207"/>
      <c r="N1091" s="230">
        <f t="shared" si="37"/>
        <v>0</v>
      </c>
    </row>
    <row r="1092" spans="1:14" s="221" customFormat="1" ht="16.5" customHeight="1" x14ac:dyDescent="0.2">
      <c r="A1092" s="222"/>
      <c r="B1092" s="223"/>
      <c r="C1092" s="224"/>
      <c r="D1092" s="230"/>
      <c r="E1092" s="226"/>
      <c r="F1092" s="227"/>
      <c r="G1092" s="228"/>
      <c r="H1092" s="229"/>
      <c r="I1092" s="228"/>
      <c r="J1092" s="229"/>
      <c r="K1092" s="218">
        <f t="shared" si="36"/>
        <v>0</v>
      </c>
      <c r="L1092" s="207"/>
      <c r="N1092" s="230">
        <f t="shared" si="37"/>
        <v>0</v>
      </c>
    </row>
    <row r="1093" spans="1:14" s="221" customFormat="1" ht="16.5" customHeight="1" x14ac:dyDescent="0.2">
      <c r="A1093" s="222"/>
      <c r="B1093" s="223"/>
      <c r="C1093" s="224"/>
      <c r="D1093" s="230"/>
      <c r="E1093" s="226"/>
      <c r="F1093" s="227"/>
      <c r="G1093" s="228"/>
      <c r="H1093" s="229"/>
      <c r="I1093" s="228"/>
      <c r="J1093" s="229"/>
      <c r="K1093" s="218">
        <f t="shared" si="36"/>
        <v>0</v>
      </c>
      <c r="L1093" s="207"/>
      <c r="N1093" s="230">
        <f t="shared" si="37"/>
        <v>0</v>
      </c>
    </row>
    <row r="1094" spans="1:14" s="221" customFormat="1" ht="16.5" customHeight="1" x14ac:dyDescent="0.2">
      <c r="A1094" s="222"/>
      <c r="B1094" s="223"/>
      <c r="C1094" s="224"/>
      <c r="D1094" s="230"/>
      <c r="E1094" s="226"/>
      <c r="F1094" s="227"/>
      <c r="G1094" s="228"/>
      <c r="H1094" s="229"/>
      <c r="I1094" s="228"/>
      <c r="J1094" s="229"/>
      <c r="K1094" s="218">
        <f t="shared" si="36"/>
        <v>0</v>
      </c>
      <c r="L1094" s="207"/>
      <c r="N1094" s="230">
        <f t="shared" si="37"/>
        <v>0</v>
      </c>
    </row>
    <row r="1095" spans="1:14" s="221" customFormat="1" ht="16.5" customHeight="1" x14ac:dyDescent="0.2">
      <c r="A1095" s="222"/>
      <c r="B1095" s="223"/>
      <c r="C1095" s="224"/>
      <c r="D1095" s="230"/>
      <c r="E1095" s="226"/>
      <c r="F1095" s="227"/>
      <c r="G1095" s="228"/>
      <c r="H1095" s="229"/>
      <c r="I1095" s="228"/>
      <c r="J1095" s="229"/>
      <c r="K1095" s="218">
        <f t="shared" si="36"/>
        <v>0</v>
      </c>
      <c r="L1095" s="207"/>
      <c r="N1095" s="230">
        <f t="shared" si="37"/>
        <v>0</v>
      </c>
    </row>
    <row r="1096" spans="1:14" s="221" customFormat="1" ht="16.5" customHeight="1" x14ac:dyDescent="0.2">
      <c r="A1096" s="222"/>
      <c r="B1096" s="223"/>
      <c r="C1096" s="224"/>
      <c r="D1096" s="230"/>
      <c r="E1096" s="226"/>
      <c r="F1096" s="227"/>
      <c r="G1096" s="228"/>
      <c r="H1096" s="229"/>
      <c r="I1096" s="228"/>
      <c r="J1096" s="229"/>
      <c r="K1096" s="218">
        <f t="shared" si="36"/>
        <v>0</v>
      </c>
      <c r="L1096" s="207"/>
      <c r="N1096" s="230">
        <f t="shared" si="37"/>
        <v>0</v>
      </c>
    </row>
    <row r="1097" spans="1:14" s="221" customFormat="1" ht="16.5" customHeight="1" x14ac:dyDescent="0.2">
      <c r="A1097" s="222"/>
      <c r="B1097" s="223"/>
      <c r="C1097" s="224"/>
      <c r="D1097" s="230"/>
      <c r="E1097" s="226"/>
      <c r="F1097" s="227"/>
      <c r="G1097" s="228"/>
      <c r="H1097" s="229"/>
      <c r="I1097" s="228"/>
      <c r="J1097" s="229"/>
      <c r="K1097" s="218">
        <f t="shared" si="36"/>
        <v>0</v>
      </c>
      <c r="L1097" s="207"/>
      <c r="N1097" s="230">
        <f t="shared" si="37"/>
        <v>0</v>
      </c>
    </row>
    <row r="1098" spans="1:14" s="221" customFormat="1" ht="16.5" customHeight="1" x14ac:dyDescent="0.2">
      <c r="A1098" s="222"/>
      <c r="B1098" s="223"/>
      <c r="C1098" s="224"/>
      <c r="D1098" s="230"/>
      <c r="E1098" s="226"/>
      <c r="F1098" s="227"/>
      <c r="G1098" s="228"/>
      <c r="H1098" s="229"/>
      <c r="I1098" s="228"/>
      <c r="J1098" s="229"/>
      <c r="K1098" s="218">
        <f t="shared" si="36"/>
        <v>0</v>
      </c>
      <c r="L1098" s="207"/>
      <c r="N1098" s="230">
        <f t="shared" si="37"/>
        <v>0</v>
      </c>
    </row>
    <row r="1099" spans="1:14" s="221" customFormat="1" ht="16.5" customHeight="1" x14ac:dyDescent="0.2">
      <c r="A1099" s="222"/>
      <c r="B1099" s="223"/>
      <c r="C1099" s="224"/>
      <c r="D1099" s="230"/>
      <c r="E1099" s="226"/>
      <c r="F1099" s="227"/>
      <c r="G1099" s="228"/>
      <c r="H1099" s="229"/>
      <c r="I1099" s="228"/>
      <c r="J1099" s="229"/>
      <c r="K1099" s="218">
        <f t="shared" si="36"/>
        <v>0</v>
      </c>
      <c r="L1099" s="207"/>
      <c r="N1099" s="230">
        <f t="shared" si="37"/>
        <v>0</v>
      </c>
    </row>
    <row r="1100" spans="1:14" s="221" customFormat="1" ht="16.5" customHeight="1" x14ac:dyDescent="0.2">
      <c r="A1100" s="222"/>
      <c r="B1100" s="223"/>
      <c r="C1100" s="224"/>
      <c r="D1100" s="230"/>
      <c r="E1100" s="226"/>
      <c r="F1100" s="227"/>
      <c r="G1100" s="228"/>
      <c r="H1100" s="229"/>
      <c r="I1100" s="228"/>
      <c r="J1100" s="229"/>
      <c r="K1100" s="218">
        <f t="shared" si="36"/>
        <v>0</v>
      </c>
      <c r="L1100" s="207"/>
      <c r="N1100" s="230">
        <f t="shared" si="37"/>
        <v>0</v>
      </c>
    </row>
    <row r="1101" spans="1:14" s="221" customFormat="1" ht="16.5" customHeight="1" x14ac:dyDescent="0.2">
      <c r="A1101" s="222"/>
      <c r="B1101" s="223"/>
      <c r="C1101" s="224"/>
      <c r="D1101" s="230"/>
      <c r="E1101" s="226"/>
      <c r="F1101" s="227"/>
      <c r="G1101" s="228"/>
      <c r="H1101" s="229"/>
      <c r="I1101" s="228"/>
      <c r="J1101" s="229"/>
      <c r="K1101" s="218">
        <f t="shared" ref="K1101:K1164" si="38">$G1101*$K$6</f>
        <v>0</v>
      </c>
      <c r="L1101" s="207"/>
      <c r="N1101" s="230">
        <f t="shared" si="37"/>
        <v>0</v>
      </c>
    </row>
    <row r="1102" spans="1:14" s="221" customFormat="1" ht="16.5" customHeight="1" x14ac:dyDescent="0.2">
      <c r="A1102" s="222"/>
      <c r="B1102" s="223"/>
      <c r="C1102" s="224"/>
      <c r="D1102" s="230"/>
      <c r="E1102" s="226"/>
      <c r="F1102" s="227"/>
      <c r="G1102" s="228"/>
      <c r="H1102" s="229"/>
      <c r="I1102" s="228"/>
      <c r="J1102" s="229"/>
      <c r="K1102" s="218">
        <f t="shared" si="38"/>
        <v>0</v>
      </c>
      <c r="L1102" s="207"/>
      <c r="N1102" s="230">
        <f t="shared" ref="N1102:N1165" si="39">IF(D1102="SŽDC",0,IF(D1102="Ostatní",0,IF(D1102="",0,1)))</f>
        <v>0</v>
      </c>
    </row>
    <row r="1103" spans="1:14" s="221" customFormat="1" ht="16.5" customHeight="1" x14ac:dyDescent="0.2">
      <c r="A1103" s="222"/>
      <c r="B1103" s="223"/>
      <c r="C1103" s="224"/>
      <c r="D1103" s="230"/>
      <c r="E1103" s="226"/>
      <c r="F1103" s="227"/>
      <c r="G1103" s="228"/>
      <c r="H1103" s="229"/>
      <c r="I1103" s="228"/>
      <c r="J1103" s="229"/>
      <c r="K1103" s="218">
        <f t="shared" si="38"/>
        <v>0</v>
      </c>
      <c r="L1103" s="207"/>
      <c r="N1103" s="230">
        <f t="shared" si="39"/>
        <v>0</v>
      </c>
    </row>
    <row r="1104" spans="1:14" s="221" customFormat="1" ht="16.5" customHeight="1" x14ac:dyDescent="0.2">
      <c r="A1104" s="222"/>
      <c r="B1104" s="223"/>
      <c r="C1104" s="224"/>
      <c r="D1104" s="230"/>
      <c r="E1104" s="226"/>
      <c r="F1104" s="227"/>
      <c r="G1104" s="228"/>
      <c r="H1104" s="229"/>
      <c r="I1104" s="228"/>
      <c r="J1104" s="229"/>
      <c r="K1104" s="218">
        <f t="shared" si="38"/>
        <v>0</v>
      </c>
      <c r="L1104" s="207"/>
      <c r="N1104" s="230">
        <f t="shared" si="39"/>
        <v>0</v>
      </c>
    </row>
    <row r="1105" spans="1:14" s="221" customFormat="1" ht="16.5" customHeight="1" x14ac:dyDescent="0.2">
      <c r="A1105" s="222"/>
      <c r="B1105" s="223"/>
      <c r="C1105" s="224"/>
      <c r="D1105" s="230"/>
      <c r="E1105" s="226"/>
      <c r="F1105" s="227"/>
      <c r="G1105" s="228"/>
      <c r="H1105" s="229"/>
      <c r="I1105" s="228"/>
      <c r="J1105" s="229"/>
      <c r="K1105" s="218">
        <f t="shared" si="38"/>
        <v>0</v>
      </c>
      <c r="L1105" s="207"/>
      <c r="N1105" s="230">
        <f t="shared" si="39"/>
        <v>0</v>
      </c>
    </row>
    <row r="1106" spans="1:14" s="221" customFormat="1" ht="16.5" customHeight="1" x14ac:dyDescent="0.2">
      <c r="A1106" s="222"/>
      <c r="B1106" s="223"/>
      <c r="C1106" s="224"/>
      <c r="D1106" s="230"/>
      <c r="E1106" s="226"/>
      <c r="F1106" s="227"/>
      <c r="G1106" s="228"/>
      <c r="H1106" s="229"/>
      <c r="I1106" s="228"/>
      <c r="J1106" s="229"/>
      <c r="K1106" s="218">
        <f t="shared" si="38"/>
        <v>0</v>
      </c>
      <c r="L1106" s="207"/>
      <c r="N1106" s="230">
        <f t="shared" si="39"/>
        <v>0</v>
      </c>
    </row>
    <row r="1107" spans="1:14" s="221" customFormat="1" ht="16.5" customHeight="1" x14ac:dyDescent="0.2">
      <c r="A1107" s="222"/>
      <c r="B1107" s="223"/>
      <c r="C1107" s="224"/>
      <c r="D1107" s="230"/>
      <c r="E1107" s="226"/>
      <c r="F1107" s="227"/>
      <c r="G1107" s="228"/>
      <c r="H1107" s="229"/>
      <c r="I1107" s="228"/>
      <c r="J1107" s="229"/>
      <c r="K1107" s="218">
        <f t="shared" si="38"/>
        <v>0</v>
      </c>
      <c r="L1107" s="207"/>
      <c r="N1107" s="230">
        <f t="shared" si="39"/>
        <v>0</v>
      </c>
    </row>
    <row r="1108" spans="1:14" s="221" customFormat="1" ht="16.5" customHeight="1" x14ac:dyDescent="0.2">
      <c r="A1108" s="222"/>
      <c r="B1108" s="223"/>
      <c r="C1108" s="224"/>
      <c r="D1108" s="230"/>
      <c r="E1108" s="226"/>
      <c r="F1108" s="227"/>
      <c r="G1108" s="228"/>
      <c r="H1108" s="229"/>
      <c r="I1108" s="228"/>
      <c r="J1108" s="229"/>
      <c r="K1108" s="218">
        <f t="shared" si="38"/>
        <v>0</v>
      </c>
      <c r="L1108" s="207"/>
      <c r="N1108" s="230">
        <f t="shared" si="39"/>
        <v>0</v>
      </c>
    </row>
    <row r="1109" spans="1:14" s="221" customFormat="1" ht="16.5" customHeight="1" x14ac:dyDescent="0.2">
      <c r="A1109" s="222"/>
      <c r="B1109" s="223"/>
      <c r="C1109" s="224"/>
      <c r="D1109" s="230"/>
      <c r="E1109" s="226"/>
      <c r="F1109" s="227"/>
      <c r="G1109" s="228"/>
      <c r="H1109" s="229"/>
      <c r="I1109" s="228"/>
      <c r="J1109" s="229"/>
      <c r="K1109" s="218">
        <f t="shared" si="38"/>
        <v>0</v>
      </c>
      <c r="L1109" s="207"/>
      <c r="N1109" s="230">
        <f t="shared" si="39"/>
        <v>0</v>
      </c>
    </row>
    <row r="1110" spans="1:14" s="221" customFormat="1" ht="16.5" customHeight="1" x14ac:dyDescent="0.2">
      <c r="A1110" s="222"/>
      <c r="B1110" s="223"/>
      <c r="C1110" s="224"/>
      <c r="D1110" s="230"/>
      <c r="E1110" s="226"/>
      <c r="F1110" s="227"/>
      <c r="G1110" s="228"/>
      <c r="H1110" s="229"/>
      <c r="I1110" s="228"/>
      <c r="J1110" s="229"/>
      <c r="K1110" s="218">
        <f t="shared" si="38"/>
        <v>0</v>
      </c>
      <c r="L1110" s="207"/>
      <c r="N1110" s="230">
        <f t="shared" si="39"/>
        <v>0</v>
      </c>
    </row>
    <row r="1111" spans="1:14" s="221" customFormat="1" ht="16.5" customHeight="1" x14ac:dyDescent="0.2">
      <c r="A1111" s="222"/>
      <c r="B1111" s="223"/>
      <c r="C1111" s="224"/>
      <c r="D1111" s="230"/>
      <c r="E1111" s="226"/>
      <c r="F1111" s="227"/>
      <c r="G1111" s="228"/>
      <c r="H1111" s="229"/>
      <c r="I1111" s="228"/>
      <c r="J1111" s="229"/>
      <c r="K1111" s="218">
        <f t="shared" si="38"/>
        <v>0</v>
      </c>
      <c r="L1111" s="207"/>
      <c r="N1111" s="230">
        <f t="shared" si="39"/>
        <v>0</v>
      </c>
    </row>
    <row r="1112" spans="1:14" s="221" customFormat="1" ht="16.5" customHeight="1" x14ac:dyDescent="0.2">
      <c r="A1112" s="222"/>
      <c r="B1112" s="223"/>
      <c r="C1112" s="224"/>
      <c r="D1112" s="230"/>
      <c r="E1112" s="226"/>
      <c r="F1112" s="227"/>
      <c r="G1112" s="228"/>
      <c r="H1112" s="229"/>
      <c r="I1112" s="228"/>
      <c r="J1112" s="229"/>
      <c r="K1112" s="218">
        <f t="shared" si="38"/>
        <v>0</v>
      </c>
      <c r="L1112" s="207"/>
      <c r="N1112" s="230">
        <f t="shared" si="39"/>
        <v>0</v>
      </c>
    </row>
    <row r="1113" spans="1:14" s="221" customFormat="1" ht="16.5" customHeight="1" x14ac:dyDescent="0.2">
      <c r="A1113" s="222"/>
      <c r="B1113" s="223"/>
      <c r="C1113" s="224"/>
      <c r="D1113" s="230"/>
      <c r="E1113" s="226"/>
      <c r="F1113" s="227"/>
      <c r="G1113" s="228"/>
      <c r="H1113" s="229"/>
      <c r="I1113" s="228"/>
      <c r="J1113" s="229"/>
      <c r="K1113" s="218">
        <f t="shared" si="38"/>
        <v>0</v>
      </c>
      <c r="L1113" s="207"/>
      <c r="N1113" s="230">
        <f t="shared" si="39"/>
        <v>0</v>
      </c>
    </row>
    <row r="1114" spans="1:14" s="221" customFormat="1" ht="16.5" customHeight="1" x14ac:dyDescent="0.2">
      <c r="A1114" s="222"/>
      <c r="B1114" s="223"/>
      <c r="C1114" s="224"/>
      <c r="D1114" s="230"/>
      <c r="E1114" s="226"/>
      <c r="F1114" s="227"/>
      <c r="G1114" s="228"/>
      <c r="H1114" s="229"/>
      <c r="I1114" s="228"/>
      <c r="J1114" s="229"/>
      <c r="K1114" s="218">
        <f t="shared" si="38"/>
        <v>0</v>
      </c>
      <c r="L1114" s="207"/>
      <c r="N1114" s="230">
        <f t="shared" si="39"/>
        <v>0</v>
      </c>
    </row>
    <row r="1115" spans="1:14" s="221" customFormat="1" ht="16.5" customHeight="1" x14ac:dyDescent="0.2">
      <c r="A1115" s="222"/>
      <c r="B1115" s="223"/>
      <c r="C1115" s="224"/>
      <c r="D1115" s="230"/>
      <c r="E1115" s="226"/>
      <c r="F1115" s="227"/>
      <c r="G1115" s="228"/>
      <c r="H1115" s="229"/>
      <c r="I1115" s="228"/>
      <c r="J1115" s="229"/>
      <c r="K1115" s="218">
        <f t="shared" si="38"/>
        <v>0</v>
      </c>
      <c r="L1115" s="207"/>
      <c r="N1115" s="230">
        <f t="shared" si="39"/>
        <v>0</v>
      </c>
    </row>
    <row r="1116" spans="1:14" s="221" customFormat="1" ht="16.5" customHeight="1" x14ac:dyDescent="0.2">
      <c r="A1116" s="222"/>
      <c r="B1116" s="223"/>
      <c r="C1116" s="224"/>
      <c r="D1116" s="230"/>
      <c r="E1116" s="226"/>
      <c r="F1116" s="227"/>
      <c r="G1116" s="228"/>
      <c r="H1116" s="229"/>
      <c r="I1116" s="228"/>
      <c r="J1116" s="229"/>
      <c r="K1116" s="218">
        <f t="shared" si="38"/>
        <v>0</v>
      </c>
      <c r="L1116" s="207"/>
      <c r="N1116" s="230">
        <f t="shared" si="39"/>
        <v>0</v>
      </c>
    </row>
    <row r="1117" spans="1:14" s="221" customFormat="1" ht="16.5" customHeight="1" x14ac:dyDescent="0.2">
      <c r="A1117" s="222"/>
      <c r="B1117" s="223"/>
      <c r="C1117" s="224"/>
      <c r="D1117" s="230"/>
      <c r="E1117" s="226"/>
      <c r="F1117" s="227"/>
      <c r="G1117" s="228"/>
      <c r="H1117" s="229"/>
      <c r="I1117" s="228"/>
      <c r="J1117" s="229"/>
      <c r="K1117" s="218">
        <f t="shared" si="38"/>
        <v>0</v>
      </c>
      <c r="L1117" s="207"/>
      <c r="N1117" s="230">
        <f t="shared" si="39"/>
        <v>0</v>
      </c>
    </row>
    <row r="1118" spans="1:14" s="221" customFormat="1" ht="16.5" customHeight="1" x14ac:dyDescent="0.2">
      <c r="A1118" s="222"/>
      <c r="B1118" s="223"/>
      <c r="C1118" s="224"/>
      <c r="D1118" s="230"/>
      <c r="E1118" s="226"/>
      <c r="F1118" s="227"/>
      <c r="G1118" s="228"/>
      <c r="H1118" s="229"/>
      <c r="I1118" s="228"/>
      <c r="J1118" s="229"/>
      <c r="K1118" s="218">
        <f t="shared" si="38"/>
        <v>0</v>
      </c>
      <c r="L1118" s="207"/>
      <c r="N1118" s="230">
        <f t="shared" si="39"/>
        <v>0</v>
      </c>
    </row>
    <row r="1119" spans="1:14" s="221" customFormat="1" ht="16.5" customHeight="1" x14ac:dyDescent="0.2">
      <c r="A1119" s="222"/>
      <c r="B1119" s="223"/>
      <c r="C1119" s="224"/>
      <c r="D1119" s="230"/>
      <c r="E1119" s="226"/>
      <c r="F1119" s="227"/>
      <c r="G1119" s="228"/>
      <c r="H1119" s="229"/>
      <c r="I1119" s="228"/>
      <c r="J1119" s="229"/>
      <c r="K1119" s="218">
        <f t="shared" si="38"/>
        <v>0</v>
      </c>
      <c r="L1119" s="207"/>
      <c r="N1119" s="230">
        <f t="shared" si="39"/>
        <v>0</v>
      </c>
    </row>
    <row r="1120" spans="1:14" s="221" customFormat="1" ht="16.5" customHeight="1" x14ac:dyDescent="0.2">
      <c r="A1120" s="222"/>
      <c r="B1120" s="223"/>
      <c r="C1120" s="224"/>
      <c r="D1120" s="230"/>
      <c r="E1120" s="226"/>
      <c r="F1120" s="227"/>
      <c r="G1120" s="228"/>
      <c r="H1120" s="229"/>
      <c r="I1120" s="228"/>
      <c r="J1120" s="229"/>
      <c r="K1120" s="218">
        <f t="shared" si="38"/>
        <v>0</v>
      </c>
      <c r="L1120" s="207"/>
      <c r="N1120" s="230">
        <f t="shared" si="39"/>
        <v>0</v>
      </c>
    </row>
    <row r="1121" spans="1:14" s="221" customFormat="1" ht="16.5" customHeight="1" x14ac:dyDescent="0.2">
      <c r="A1121" s="222"/>
      <c r="B1121" s="223"/>
      <c r="C1121" s="224"/>
      <c r="D1121" s="230"/>
      <c r="E1121" s="226"/>
      <c r="F1121" s="227"/>
      <c r="G1121" s="228"/>
      <c r="H1121" s="229"/>
      <c r="I1121" s="228"/>
      <c r="J1121" s="229"/>
      <c r="K1121" s="218">
        <f t="shared" si="38"/>
        <v>0</v>
      </c>
      <c r="L1121" s="207"/>
      <c r="N1121" s="230">
        <f t="shared" si="39"/>
        <v>0</v>
      </c>
    </row>
    <row r="1122" spans="1:14" s="221" customFormat="1" ht="16.5" customHeight="1" x14ac:dyDescent="0.2">
      <c r="A1122" s="222"/>
      <c r="B1122" s="223"/>
      <c r="C1122" s="224"/>
      <c r="D1122" s="230"/>
      <c r="E1122" s="226"/>
      <c r="F1122" s="227"/>
      <c r="G1122" s="228"/>
      <c r="H1122" s="229"/>
      <c r="I1122" s="228"/>
      <c r="J1122" s="229"/>
      <c r="K1122" s="218">
        <f t="shared" si="38"/>
        <v>0</v>
      </c>
      <c r="L1122" s="207"/>
      <c r="N1122" s="230">
        <f t="shared" si="39"/>
        <v>0</v>
      </c>
    </row>
    <row r="1123" spans="1:14" s="221" customFormat="1" ht="16.5" customHeight="1" x14ac:dyDescent="0.2">
      <c r="A1123" s="222"/>
      <c r="B1123" s="223"/>
      <c r="C1123" s="224"/>
      <c r="D1123" s="230"/>
      <c r="E1123" s="226"/>
      <c r="F1123" s="227"/>
      <c r="G1123" s="228"/>
      <c r="H1123" s="229"/>
      <c r="I1123" s="228"/>
      <c r="J1123" s="229"/>
      <c r="K1123" s="218">
        <f t="shared" si="38"/>
        <v>0</v>
      </c>
      <c r="L1123" s="207"/>
      <c r="N1123" s="230">
        <f t="shared" si="39"/>
        <v>0</v>
      </c>
    </row>
    <row r="1124" spans="1:14" s="221" customFormat="1" ht="16.5" customHeight="1" x14ac:dyDescent="0.2">
      <c r="A1124" s="222"/>
      <c r="B1124" s="223"/>
      <c r="C1124" s="224"/>
      <c r="D1124" s="230"/>
      <c r="E1124" s="226"/>
      <c r="F1124" s="227"/>
      <c r="G1124" s="228"/>
      <c r="H1124" s="229"/>
      <c r="I1124" s="228"/>
      <c r="J1124" s="229"/>
      <c r="K1124" s="218">
        <f t="shared" si="38"/>
        <v>0</v>
      </c>
      <c r="L1124" s="207"/>
      <c r="N1124" s="230">
        <f t="shared" si="39"/>
        <v>0</v>
      </c>
    </row>
    <row r="1125" spans="1:14" s="221" customFormat="1" ht="16.5" customHeight="1" x14ac:dyDescent="0.2">
      <c r="A1125" s="222"/>
      <c r="B1125" s="223"/>
      <c r="C1125" s="224"/>
      <c r="D1125" s="230"/>
      <c r="E1125" s="226"/>
      <c r="F1125" s="227"/>
      <c r="G1125" s="228"/>
      <c r="H1125" s="229"/>
      <c r="I1125" s="228"/>
      <c r="J1125" s="229"/>
      <c r="K1125" s="218">
        <f t="shared" si="38"/>
        <v>0</v>
      </c>
      <c r="L1125" s="207"/>
      <c r="N1125" s="230">
        <f t="shared" si="39"/>
        <v>0</v>
      </c>
    </row>
    <row r="1126" spans="1:14" s="221" customFormat="1" ht="16.5" customHeight="1" x14ac:dyDescent="0.2">
      <c r="A1126" s="222"/>
      <c r="B1126" s="223"/>
      <c r="C1126" s="224"/>
      <c r="D1126" s="230"/>
      <c r="E1126" s="226"/>
      <c r="F1126" s="227"/>
      <c r="G1126" s="228"/>
      <c r="H1126" s="229"/>
      <c r="I1126" s="228"/>
      <c r="J1126" s="229"/>
      <c r="K1126" s="218">
        <f t="shared" si="38"/>
        <v>0</v>
      </c>
      <c r="L1126" s="207"/>
      <c r="N1126" s="230">
        <f t="shared" si="39"/>
        <v>0</v>
      </c>
    </row>
    <row r="1127" spans="1:14" s="221" customFormat="1" ht="16.5" customHeight="1" x14ac:dyDescent="0.2">
      <c r="A1127" s="222"/>
      <c r="B1127" s="223"/>
      <c r="C1127" s="224"/>
      <c r="D1127" s="230"/>
      <c r="E1127" s="226"/>
      <c r="F1127" s="227"/>
      <c r="G1127" s="228"/>
      <c r="H1127" s="229"/>
      <c r="I1127" s="228"/>
      <c r="J1127" s="229"/>
      <c r="K1127" s="218">
        <f t="shared" si="38"/>
        <v>0</v>
      </c>
      <c r="L1127" s="207"/>
      <c r="N1127" s="230">
        <f t="shared" si="39"/>
        <v>0</v>
      </c>
    </row>
    <row r="1128" spans="1:14" s="221" customFormat="1" ht="16.5" customHeight="1" x14ac:dyDescent="0.2">
      <c r="A1128" s="222"/>
      <c r="B1128" s="223"/>
      <c r="C1128" s="224"/>
      <c r="D1128" s="230"/>
      <c r="E1128" s="226"/>
      <c r="F1128" s="227"/>
      <c r="G1128" s="228"/>
      <c r="H1128" s="229"/>
      <c r="I1128" s="228"/>
      <c r="J1128" s="229"/>
      <c r="K1128" s="218">
        <f t="shared" si="38"/>
        <v>0</v>
      </c>
      <c r="L1128" s="207"/>
      <c r="N1128" s="230">
        <f t="shared" si="39"/>
        <v>0</v>
      </c>
    </row>
    <row r="1129" spans="1:14" s="221" customFormat="1" ht="16.5" customHeight="1" x14ac:dyDescent="0.2">
      <c r="A1129" s="222"/>
      <c r="B1129" s="223"/>
      <c r="C1129" s="224"/>
      <c r="D1129" s="230"/>
      <c r="E1129" s="226"/>
      <c r="F1129" s="227"/>
      <c r="G1129" s="228"/>
      <c r="H1129" s="229"/>
      <c r="I1129" s="228"/>
      <c r="J1129" s="229"/>
      <c r="K1129" s="218">
        <f t="shared" si="38"/>
        <v>0</v>
      </c>
      <c r="L1129" s="207"/>
      <c r="N1129" s="230">
        <f t="shared" si="39"/>
        <v>0</v>
      </c>
    </row>
    <row r="1130" spans="1:14" s="221" customFormat="1" ht="16.5" customHeight="1" x14ac:dyDescent="0.2">
      <c r="A1130" s="222"/>
      <c r="B1130" s="223"/>
      <c r="C1130" s="224"/>
      <c r="D1130" s="230"/>
      <c r="E1130" s="226"/>
      <c r="F1130" s="227"/>
      <c r="G1130" s="228"/>
      <c r="H1130" s="229"/>
      <c r="I1130" s="228"/>
      <c r="J1130" s="229"/>
      <c r="K1130" s="218">
        <f t="shared" si="38"/>
        <v>0</v>
      </c>
      <c r="L1130" s="207"/>
      <c r="N1130" s="230">
        <f t="shared" si="39"/>
        <v>0</v>
      </c>
    </row>
    <row r="1131" spans="1:14" s="221" customFormat="1" ht="16.5" customHeight="1" x14ac:dyDescent="0.2">
      <c r="A1131" s="222"/>
      <c r="B1131" s="223"/>
      <c r="C1131" s="224"/>
      <c r="D1131" s="230"/>
      <c r="E1131" s="226"/>
      <c r="F1131" s="227"/>
      <c r="G1131" s="228"/>
      <c r="H1131" s="229"/>
      <c r="I1131" s="228"/>
      <c r="J1131" s="229"/>
      <c r="K1131" s="218">
        <f t="shared" si="38"/>
        <v>0</v>
      </c>
      <c r="L1131" s="207"/>
      <c r="N1131" s="230">
        <f t="shared" si="39"/>
        <v>0</v>
      </c>
    </row>
    <row r="1132" spans="1:14" s="221" customFormat="1" ht="16.5" customHeight="1" x14ac:dyDescent="0.2">
      <c r="A1132" s="222"/>
      <c r="B1132" s="223"/>
      <c r="C1132" s="224"/>
      <c r="D1132" s="230"/>
      <c r="E1132" s="226"/>
      <c r="F1132" s="227"/>
      <c r="G1132" s="228"/>
      <c r="H1132" s="229"/>
      <c r="I1132" s="228"/>
      <c r="J1132" s="229"/>
      <c r="K1132" s="218">
        <f t="shared" si="38"/>
        <v>0</v>
      </c>
      <c r="L1132" s="207"/>
      <c r="N1132" s="230">
        <f t="shared" si="39"/>
        <v>0</v>
      </c>
    </row>
    <row r="1133" spans="1:14" s="221" customFormat="1" ht="16.5" customHeight="1" x14ac:dyDescent="0.2">
      <c r="A1133" s="222"/>
      <c r="B1133" s="223"/>
      <c r="C1133" s="224"/>
      <c r="D1133" s="230"/>
      <c r="E1133" s="226"/>
      <c r="F1133" s="227"/>
      <c r="G1133" s="228"/>
      <c r="H1133" s="229"/>
      <c r="I1133" s="228"/>
      <c r="J1133" s="229"/>
      <c r="K1133" s="218">
        <f t="shared" si="38"/>
        <v>0</v>
      </c>
      <c r="L1133" s="207"/>
      <c r="N1133" s="230">
        <f t="shared" si="39"/>
        <v>0</v>
      </c>
    </row>
    <row r="1134" spans="1:14" s="221" customFormat="1" ht="16.5" customHeight="1" x14ac:dyDescent="0.2">
      <c r="A1134" s="222"/>
      <c r="B1134" s="223"/>
      <c r="C1134" s="224"/>
      <c r="D1134" s="230"/>
      <c r="E1134" s="226"/>
      <c r="F1134" s="227"/>
      <c r="G1134" s="228"/>
      <c r="H1134" s="229"/>
      <c r="I1134" s="228"/>
      <c r="J1134" s="229"/>
      <c r="K1134" s="218">
        <f t="shared" si="38"/>
        <v>0</v>
      </c>
      <c r="L1134" s="207"/>
      <c r="N1134" s="230">
        <f t="shared" si="39"/>
        <v>0</v>
      </c>
    </row>
    <row r="1135" spans="1:14" s="221" customFormat="1" ht="16.5" customHeight="1" x14ac:dyDescent="0.2">
      <c r="A1135" s="222"/>
      <c r="B1135" s="223"/>
      <c r="C1135" s="224"/>
      <c r="D1135" s="230"/>
      <c r="E1135" s="226"/>
      <c r="F1135" s="227"/>
      <c r="G1135" s="228"/>
      <c r="H1135" s="229"/>
      <c r="I1135" s="228"/>
      <c r="J1135" s="229"/>
      <c r="K1135" s="218">
        <f t="shared" si="38"/>
        <v>0</v>
      </c>
      <c r="L1135" s="207"/>
      <c r="N1135" s="230">
        <f t="shared" si="39"/>
        <v>0</v>
      </c>
    </row>
    <row r="1136" spans="1:14" s="221" customFormat="1" ht="16.5" customHeight="1" x14ac:dyDescent="0.2">
      <c r="A1136" s="222"/>
      <c r="B1136" s="223"/>
      <c r="C1136" s="224"/>
      <c r="D1136" s="230"/>
      <c r="E1136" s="226"/>
      <c r="F1136" s="227"/>
      <c r="G1136" s="228"/>
      <c r="H1136" s="229"/>
      <c r="I1136" s="228"/>
      <c r="J1136" s="229"/>
      <c r="K1136" s="218">
        <f t="shared" si="38"/>
        <v>0</v>
      </c>
      <c r="L1136" s="207"/>
      <c r="N1136" s="230">
        <f t="shared" si="39"/>
        <v>0</v>
      </c>
    </row>
    <row r="1137" spans="1:14" s="221" customFormat="1" ht="16.5" customHeight="1" x14ac:dyDescent="0.2">
      <c r="A1137" s="222"/>
      <c r="B1137" s="223"/>
      <c r="C1137" s="224"/>
      <c r="D1137" s="230"/>
      <c r="E1137" s="226"/>
      <c r="F1137" s="227"/>
      <c r="G1137" s="228"/>
      <c r="H1137" s="229"/>
      <c r="I1137" s="228"/>
      <c r="J1137" s="229"/>
      <c r="K1137" s="218">
        <f t="shared" si="38"/>
        <v>0</v>
      </c>
      <c r="L1137" s="207"/>
      <c r="N1137" s="230">
        <f t="shared" si="39"/>
        <v>0</v>
      </c>
    </row>
    <row r="1138" spans="1:14" s="221" customFormat="1" ht="16.5" customHeight="1" x14ac:dyDescent="0.2">
      <c r="A1138" s="222"/>
      <c r="B1138" s="223"/>
      <c r="C1138" s="224"/>
      <c r="D1138" s="230"/>
      <c r="E1138" s="226"/>
      <c r="F1138" s="227"/>
      <c r="G1138" s="228"/>
      <c r="H1138" s="229"/>
      <c r="I1138" s="228"/>
      <c r="J1138" s="229"/>
      <c r="K1138" s="218">
        <f t="shared" si="38"/>
        <v>0</v>
      </c>
      <c r="L1138" s="207"/>
      <c r="N1138" s="230">
        <f t="shared" si="39"/>
        <v>0</v>
      </c>
    </row>
    <row r="1139" spans="1:14" s="221" customFormat="1" ht="16.5" customHeight="1" x14ac:dyDescent="0.2">
      <c r="A1139" s="222"/>
      <c r="B1139" s="223"/>
      <c r="C1139" s="224"/>
      <c r="D1139" s="230"/>
      <c r="E1139" s="226"/>
      <c r="F1139" s="227"/>
      <c r="G1139" s="228"/>
      <c r="H1139" s="229"/>
      <c r="I1139" s="228"/>
      <c r="J1139" s="229"/>
      <c r="K1139" s="218">
        <f t="shared" si="38"/>
        <v>0</v>
      </c>
      <c r="L1139" s="207"/>
      <c r="N1139" s="230">
        <f t="shared" si="39"/>
        <v>0</v>
      </c>
    </row>
    <row r="1140" spans="1:14" s="221" customFormat="1" ht="16.5" customHeight="1" x14ac:dyDescent="0.2">
      <c r="A1140" s="222"/>
      <c r="B1140" s="223"/>
      <c r="C1140" s="224"/>
      <c r="D1140" s="230"/>
      <c r="E1140" s="226"/>
      <c r="F1140" s="227"/>
      <c r="G1140" s="228"/>
      <c r="H1140" s="229"/>
      <c r="I1140" s="228"/>
      <c r="J1140" s="229"/>
      <c r="K1140" s="218">
        <f t="shared" si="38"/>
        <v>0</v>
      </c>
      <c r="L1140" s="207"/>
      <c r="N1140" s="230">
        <f t="shared" si="39"/>
        <v>0</v>
      </c>
    </row>
    <row r="1141" spans="1:14" s="221" customFormat="1" ht="16.5" customHeight="1" x14ac:dyDescent="0.2">
      <c r="A1141" s="222"/>
      <c r="B1141" s="223"/>
      <c r="C1141" s="224"/>
      <c r="D1141" s="230"/>
      <c r="E1141" s="226"/>
      <c r="F1141" s="227"/>
      <c r="G1141" s="228"/>
      <c r="H1141" s="229"/>
      <c r="I1141" s="228"/>
      <c r="J1141" s="229"/>
      <c r="K1141" s="218">
        <f t="shared" si="38"/>
        <v>0</v>
      </c>
      <c r="L1141" s="207"/>
      <c r="N1141" s="230">
        <f t="shared" si="39"/>
        <v>0</v>
      </c>
    </row>
    <row r="1142" spans="1:14" s="221" customFormat="1" ht="16.5" customHeight="1" x14ac:dyDescent="0.2">
      <c r="A1142" s="222"/>
      <c r="B1142" s="223"/>
      <c r="C1142" s="224"/>
      <c r="D1142" s="230"/>
      <c r="E1142" s="226"/>
      <c r="F1142" s="227"/>
      <c r="G1142" s="228"/>
      <c r="H1142" s="229"/>
      <c r="I1142" s="228"/>
      <c r="J1142" s="229"/>
      <c r="K1142" s="218">
        <f t="shared" si="38"/>
        <v>0</v>
      </c>
      <c r="L1142" s="207"/>
      <c r="N1142" s="230">
        <f t="shared" si="39"/>
        <v>0</v>
      </c>
    </row>
    <row r="1143" spans="1:14" s="221" customFormat="1" ht="16.5" customHeight="1" x14ac:dyDescent="0.2">
      <c r="A1143" s="222"/>
      <c r="B1143" s="223"/>
      <c r="C1143" s="224"/>
      <c r="D1143" s="230"/>
      <c r="E1143" s="226"/>
      <c r="F1143" s="227"/>
      <c r="G1143" s="228"/>
      <c r="H1143" s="229"/>
      <c r="I1143" s="228"/>
      <c r="J1143" s="229"/>
      <c r="K1143" s="218">
        <f t="shared" si="38"/>
        <v>0</v>
      </c>
      <c r="L1143" s="207"/>
      <c r="N1143" s="230">
        <f t="shared" si="39"/>
        <v>0</v>
      </c>
    </row>
    <row r="1144" spans="1:14" s="221" customFormat="1" ht="16.5" customHeight="1" x14ac:dyDescent="0.2">
      <c r="A1144" s="222"/>
      <c r="B1144" s="223"/>
      <c r="C1144" s="224"/>
      <c r="D1144" s="230"/>
      <c r="E1144" s="226"/>
      <c r="F1144" s="227"/>
      <c r="G1144" s="228"/>
      <c r="H1144" s="229"/>
      <c r="I1144" s="228"/>
      <c r="J1144" s="229"/>
      <c r="K1144" s="218">
        <f t="shared" si="38"/>
        <v>0</v>
      </c>
      <c r="L1144" s="207"/>
      <c r="N1144" s="230">
        <f t="shared" si="39"/>
        <v>0</v>
      </c>
    </row>
    <row r="1145" spans="1:14" s="221" customFormat="1" ht="16.5" customHeight="1" x14ac:dyDescent="0.2">
      <c r="A1145" s="222"/>
      <c r="B1145" s="223"/>
      <c r="C1145" s="224"/>
      <c r="D1145" s="230"/>
      <c r="E1145" s="226"/>
      <c r="F1145" s="227"/>
      <c r="G1145" s="228"/>
      <c r="H1145" s="229"/>
      <c r="I1145" s="228"/>
      <c r="J1145" s="229"/>
      <c r="K1145" s="218">
        <f t="shared" si="38"/>
        <v>0</v>
      </c>
      <c r="L1145" s="207"/>
      <c r="N1145" s="230">
        <f t="shared" si="39"/>
        <v>0</v>
      </c>
    </row>
    <row r="1146" spans="1:14" s="221" customFormat="1" ht="16.5" customHeight="1" x14ac:dyDescent="0.2">
      <c r="A1146" s="222"/>
      <c r="B1146" s="223"/>
      <c r="C1146" s="224"/>
      <c r="D1146" s="230"/>
      <c r="E1146" s="226"/>
      <c r="F1146" s="227"/>
      <c r="G1146" s="228"/>
      <c r="H1146" s="229"/>
      <c r="I1146" s="228"/>
      <c r="J1146" s="229"/>
      <c r="K1146" s="218">
        <f t="shared" si="38"/>
        <v>0</v>
      </c>
      <c r="L1146" s="207"/>
      <c r="N1146" s="230">
        <f t="shared" si="39"/>
        <v>0</v>
      </c>
    </row>
    <row r="1147" spans="1:14" s="221" customFormat="1" ht="16.5" customHeight="1" x14ac:dyDescent="0.2">
      <c r="A1147" s="222"/>
      <c r="B1147" s="223"/>
      <c r="C1147" s="224"/>
      <c r="D1147" s="230"/>
      <c r="E1147" s="226"/>
      <c r="F1147" s="227"/>
      <c r="G1147" s="228"/>
      <c r="H1147" s="229"/>
      <c r="I1147" s="228"/>
      <c r="J1147" s="229"/>
      <c r="K1147" s="218">
        <f t="shared" si="38"/>
        <v>0</v>
      </c>
      <c r="L1147" s="207"/>
      <c r="N1147" s="230">
        <f t="shared" si="39"/>
        <v>0</v>
      </c>
    </row>
    <row r="1148" spans="1:14" s="221" customFormat="1" ht="16.5" customHeight="1" x14ac:dyDescent="0.2">
      <c r="A1148" s="222"/>
      <c r="B1148" s="223"/>
      <c r="C1148" s="224"/>
      <c r="D1148" s="230"/>
      <c r="E1148" s="226"/>
      <c r="F1148" s="227"/>
      <c r="G1148" s="228"/>
      <c r="H1148" s="229"/>
      <c r="I1148" s="228"/>
      <c r="J1148" s="229"/>
      <c r="K1148" s="218">
        <f t="shared" si="38"/>
        <v>0</v>
      </c>
      <c r="L1148" s="207"/>
      <c r="N1148" s="230">
        <f t="shared" si="39"/>
        <v>0</v>
      </c>
    </row>
    <row r="1149" spans="1:14" s="221" customFormat="1" ht="16.5" customHeight="1" x14ac:dyDescent="0.2">
      <c r="A1149" s="222"/>
      <c r="B1149" s="223"/>
      <c r="C1149" s="224"/>
      <c r="D1149" s="230"/>
      <c r="E1149" s="226"/>
      <c r="F1149" s="227"/>
      <c r="G1149" s="228"/>
      <c r="H1149" s="229"/>
      <c r="I1149" s="228"/>
      <c r="J1149" s="229"/>
      <c r="K1149" s="218">
        <f t="shared" si="38"/>
        <v>0</v>
      </c>
      <c r="L1149" s="207"/>
      <c r="N1149" s="230">
        <f t="shared" si="39"/>
        <v>0</v>
      </c>
    </row>
    <row r="1150" spans="1:14" s="221" customFormat="1" ht="16.5" customHeight="1" x14ac:dyDescent="0.2">
      <c r="A1150" s="222"/>
      <c r="B1150" s="223"/>
      <c r="C1150" s="224"/>
      <c r="D1150" s="230"/>
      <c r="E1150" s="226"/>
      <c r="F1150" s="227"/>
      <c r="G1150" s="228"/>
      <c r="H1150" s="229"/>
      <c r="I1150" s="228"/>
      <c r="J1150" s="229"/>
      <c r="K1150" s="218">
        <f t="shared" si="38"/>
        <v>0</v>
      </c>
      <c r="L1150" s="207"/>
      <c r="N1150" s="230">
        <f t="shared" si="39"/>
        <v>0</v>
      </c>
    </row>
    <row r="1151" spans="1:14" s="221" customFormat="1" ht="16.5" customHeight="1" x14ac:dyDescent="0.2">
      <c r="A1151" s="222"/>
      <c r="B1151" s="223"/>
      <c r="C1151" s="224"/>
      <c r="D1151" s="230"/>
      <c r="E1151" s="226"/>
      <c r="F1151" s="227"/>
      <c r="G1151" s="228"/>
      <c r="H1151" s="229"/>
      <c r="I1151" s="228"/>
      <c r="J1151" s="229"/>
      <c r="K1151" s="218">
        <f t="shared" si="38"/>
        <v>0</v>
      </c>
      <c r="L1151" s="207"/>
      <c r="N1151" s="230">
        <f t="shared" si="39"/>
        <v>0</v>
      </c>
    </row>
    <row r="1152" spans="1:14" s="221" customFormat="1" ht="16.5" customHeight="1" x14ac:dyDescent="0.2">
      <c r="A1152" s="222"/>
      <c r="B1152" s="223"/>
      <c r="C1152" s="224"/>
      <c r="D1152" s="230"/>
      <c r="E1152" s="226"/>
      <c r="F1152" s="227"/>
      <c r="G1152" s="228"/>
      <c r="H1152" s="229"/>
      <c r="I1152" s="228"/>
      <c r="J1152" s="229"/>
      <c r="K1152" s="218">
        <f t="shared" si="38"/>
        <v>0</v>
      </c>
      <c r="L1152" s="207"/>
      <c r="N1152" s="230">
        <f t="shared" si="39"/>
        <v>0</v>
      </c>
    </row>
    <row r="1153" spans="1:14" s="221" customFormat="1" ht="16.5" customHeight="1" x14ac:dyDescent="0.2">
      <c r="A1153" s="222"/>
      <c r="B1153" s="223"/>
      <c r="C1153" s="224"/>
      <c r="D1153" s="230"/>
      <c r="E1153" s="226"/>
      <c r="F1153" s="227"/>
      <c r="G1153" s="228"/>
      <c r="H1153" s="229"/>
      <c r="I1153" s="228"/>
      <c r="J1153" s="229"/>
      <c r="K1153" s="218">
        <f t="shared" si="38"/>
        <v>0</v>
      </c>
      <c r="L1153" s="207"/>
      <c r="N1153" s="230">
        <f t="shared" si="39"/>
        <v>0</v>
      </c>
    </row>
    <row r="1154" spans="1:14" s="221" customFormat="1" ht="16.5" customHeight="1" x14ac:dyDescent="0.2">
      <c r="A1154" s="222"/>
      <c r="B1154" s="223"/>
      <c r="C1154" s="224"/>
      <c r="D1154" s="230"/>
      <c r="E1154" s="226"/>
      <c r="F1154" s="227"/>
      <c r="G1154" s="228"/>
      <c r="H1154" s="229"/>
      <c r="I1154" s="228"/>
      <c r="J1154" s="229"/>
      <c r="K1154" s="218">
        <f t="shared" si="38"/>
        <v>0</v>
      </c>
      <c r="L1154" s="207"/>
      <c r="N1154" s="230">
        <f t="shared" si="39"/>
        <v>0</v>
      </c>
    </row>
    <row r="1155" spans="1:14" s="221" customFormat="1" ht="16.5" customHeight="1" x14ac:dyDescent="0.2">
      <c r="A1155" s="222"/>
      <c r="B1155" s="223"/>
      <c r="C1155" s="224"/>
      <c r="D1155" s="230"/>
      <c r="E1155" s="226"/>
      <c r="F1155" s="227"/>
      <c r="G1155" s="228"/>
      <c r="H1155" s="229"/>
      <c r="I1155" s="228"/>
      <c r="J1155" s="229"/>
      <c r="K1155" s="218">
        <f t="shared" si="38"/>
        <v>0</v>
      </c>
      <c r="L1155" s="207"/>
      <c r="N1155" s="230">
        <f t="shared" si="39"/>
        <v>0</v>
      </c>
    </row>
    <row r="1156" spans="1:14" s="221" customFormat="1" ht="16.5" customHeight="1" x14ac:dyDescent="0.2">
      <c r="A1156" s="222"/>
      <c r="B1156" s="223"/>
      <c r="C1156" s="224"/>
      <c r="D1156" s="230"/>
      <c r="E1156" s="226"/>
      <c r="F1156" s="227"/>
      <c r="G1156" s="228"/>
      <c r="H1156" s="229"/>
      <c r="I1156" s="228"/>
      <c r="J1156" s="229"/>
      <c r="K1156" s="218">
        <f t="shared" si="38"/>
        <v>0</v>
      </c>
      <c r="L1156" s="207"/>
      <c r="N1156" s="230">
        <f t="shared" si="39"/>
        <v>0</v>
      </c>
    </row>
    <row r="1157" spans="1:14" s="221" customFormat="1" ht="16.5" customHeight="1" x14ac:dyDescent="0.2">
      <c r="A1157" s="222"/>
      <c r="B1157" s="223"/>
      <c r="C1157" s="224"/>
      <c r="D1157" s="230"/>
      <c r="E1157" s="226"/>
      <c r="F1157" s="227"/>
      <c r="G1157" s="228"/>
      <c r="H1157" s="229"/>
      <c r="I1157" s="228"/>
      <c r="J1157" s="229"/>
      <c r="K1157" s="218">
        <f t="shared" si="38"/>
        <v>0</v>
      </c>
      <c r="L1157" s="207"/>
      <c r="N1157" s="230">
        <f t="shared" si="39"/>
        <v>0</v>
      </c>
    </row>
    <row r="1158" spans="1:14" s="221" customFormat="1" ht="16.5" customHeight="1" x14ac:dyDescent="0.2">
      <c r="A1158" s="222"/>
      <c r="B1158" s="223"/>
      <c r="C1158" s="224"/>
      <c r="D1158" s="230"/>
      <c r="E1158" s="226"/>
      <c r="F1158" s="227"/>
      <c r="G1158" s="228"/>
      <c r="H1158" s="229"/>
      <c r="I1158" s="228"/>
      <c r="J1158" s="229"/>
      <c r="K1158" s="218">
        <f t="shared" si="38"/>
        <v>0</v>
      </c>
      <c r="L1158" s="207"/>
      <c r="N1158" s="230">
        <f t="shared" si="39"/>
        <v>0</v>
      </c>
    </row>
    <row r="1159" spans="1:14" s="221" customFormat="1" ht="16.5" customHeight="1" x14ac:dyDescent="0.2">
      <c r="A1159" s="222"/>
      <c r="B1159" s="223"/>
      <c r="C1159" s="224"/>
      <c r="D1159" s="230"/>
      <c r="E1159" s="226"/>
      <c r="F1159" s="227"/>
      <c r="G1159" s="228"/>
      <c r="H1159" s="229"/>
      <c r="I1159" s="228"/>
      <c r="J1159" s="229"/>
      <c r="K1159" s="218">
        <f t="shared" si="38"/>
        <v>0</v>
      </c>
      <c r="L1159" s="207"/>
      <c r="N1159" s="230">
        <f t="shared" si="39"/>
        <v>0</v>
      </c>
    </row>
    <row r="1160" spans="1:14" s="221" customFormat="1" ht="16.5" customHeight="1" x14ac:dyDescent="0.2">
      <c r="A1160" s="222"/>
      <c r="B1160" s="223"/>
      <c r="C1160" s="224"/>
      <c r="D1160" s="230"/>
      <c r="E1160" s="226"/>
      <c r="F1160" s="227"/>
      <c r="G1160" s="228"/>
      <c r="H1160" s="229"/>
      <c r="I1160" s="228"/>
      <c r="J1160" s="229"/>
      <c r="K1160" s="218">
        <f t="shared" si="38"/>
        <v>0</v>
      </c>
      <c r="L1160" s="207"/>
      <c r="N1160" s="230">
        <f t="shared" si="39"/>
        <v>0</v>
      </c>
    </row>
    <row r="1161" spans="1:14" s="221" customFormat="1" ht="16.5" customHeight="1" x14ac:dyDescent="0.2">
      <c r="A1161" s="222"/>
      <c r="B1161" s="223"/>
      <c r="C1161" s="224"/>
      <c r="D1161" s="230"/>
      <c r="E1161" s="226"/>
      <c r="F1161" s="227"/>
      <c r="G1161" s="228"/>
      <c r="H1161" s="229"/>
      <c r="I1161" s="228"/>
      <c r="J1161" s="229"/>
      <c r="K1161" s="218">
        <f t="shared" si="38"/>
        <v>0</v>
      </c>
      <c r="L1161" s="207"/>
      <c r="N1161" s="230">
        <f t="shared" si="39"/>
        <v>0</v>
      </c>
    </row>
    <row r="1162" spans="1:14" s="221" customFormat="1" ht="16.5" customHeight="1" x14ac:dyDescent="0.2">
      <c r="A1162" s="222"/>
      <c r="B1162" s="223"/>
      <c r="C1162" s="224"/>
      <c r="D1162" s="230"/>
      <c r="E1162" s="226"/>
      <c r="F1162" s="227"/>
      <c r="G1162" s="228"/>
      <c r="H1162" s="229"/>
      <c r="I1162" s="228"/>
      <c r="J1162" s="229"/>
      <c r="K1162" s="218">
        <f t="shared" si="38"/>
        <v>0</v>
      </c>
      <c r="L1162" s="207"/>
      <c r="N1162" s="230">
        <f t="shared" si="39"/>
        <v>0</v>
      </c>
    </row>
    <row r="1163" spans="1:14" s="221" customFormat="1" ht="16.5" customHeight="1" x14ac:dyDescent="0.2">
      <c r="A1163" s="222"/>
      <c r="B1163" s="223"/>
      <c r="C1163" s="224"/>
      <c r="D1163" s="230"/>
      <c r="E1163" s="226"/>
      <c r="F1163" s="227"/>
      <c r="G1163" s="228"/>
      <c r="H1163" s="229"/>
      <c r="I1163" s="228"/>
      <c r="J1163" s="229"/>
      <c r="K1163" s="218">
        <f t="shared" si="38"/>
        <v>0</v>
      </c>
      <c r="L1163" s="207"/>
      <c r="N1163" s="230">
        <f t="shared" si="39"/>
        <v>0</v>
      </c>
    </row>
    <row r="1164" spans="1:14" s="221" customFormat="1" ht="16.5" customHeight="1" x14ac:dyDescent="0.2">
      <c r="A1164" s="222"/>
      <c r="B1164" s="223"/>
      <c r="C1164" s="224"/>
      <c r="D1164" s="230"/>
      <c r="E1164" s="226"/>
      <c r="F1164" s="227"/>
      <c r="G1164" s="228"/>
      <c r="H1164" s="229"/>
      <c r="I1164" s="228"/>
      <c r="J1164" s="229"/>
      <c r="K1164" s="218">
        <f t="shared" si="38"/>
        <v>0</v>
      </c>
      <c r="L1164" s="207"/>
      <c r="N1164" s="230">
        <f t="shared" si="39"/>
        <v>0</v>
      </c>
    </row>
    <row r="1165" spans="1:14" s="221" customFormat="1" ht="16.5" customHeight="1" x14ac:dyDescent="0.2">
      <c r="A1165" s="222"/>
      <c r="B1165" s="223"/>
      <c r="C1165" s="224"/>
      <c r="D1165" s="230"/>
      <c r="E1165" s="226"/>
      <c r="F1165" s="227"/>
      <c r="G1165" s="228"/>
      <c r="H1165" s="229"/>
      <c r="I1165" s="228"/>
      <c r="J1165" s="229"/>
      <c r="K1165" s="218">
        <f t="shared" ref="K1165:K1200" si="40">$G1165*$K$6</f>
        <v>0</v>
      </c>
      <c r="L1165" s="207"/>
      <c r="N1165" s="230">
        <f t="shared" si="39"/>
        <v>0</v>
      </c>
    </row>
    <row r="1166" spans="1:14" s="221" customFormat="1" ht="16.5" customHeight="1" x14ac:dyDescent="0.2">
      <c r="A1166" s="222"/>
      <c r="B1166" s="223"/>
      <c r="C1166" s="224"/>
      <c r="D1166" s="230"/>
      <c r="E1166" s="226"/>
      <c r="F1166" s="227"/>
      <c r="G1166" s="228"/>
      <c r="H1166" s="229"/>
      <c r="I1166" s="228"/>
      <c r="J1166" s="229"/>
      <c r="K1166" s="218">
        <f t="shared" si="40"/>
        <v>0</v>
      </c>
      <c r="L1166" s="207"/>
      <c r="N1166" s="230">
        <f t="shared" ref="N1166:N1200" si="41">IF(D1166="SŽDC",0,IF(D1166="Ostatní",0,IF(D1166="",0,1)))</f>
        <v>0</v>
      </c>
    </row>
    <row r="1167" spans="1:14" s="221" customFormat="1" ht="16.5" customHeight="1" x14ac:dyDescent="0.2">
      <c r="A1167" s="222"/>
      <c r="B1167" s="223"/>
      <c r="C1167" s="224"/>
      <c r="D1167" s="230"/>
      <c r="E1167" s="226"/>
      <c r="F1167" s="227"/>
      <c r="G1167" s="228"/>
      <c r="H1167" s="229"/>
      <c r="I1167" s="228"/>
      <c r="J1167" s="229"/>
      <c r="K1167" s="218">
        <f t="shared" si="40"/>
        <v>0</v>
      </c>
      <c r="L1167" s="207"/>
      <c r="N1167" s="230">
        <f t="shared" si="41"/>
        <v>0</v>
      </c>
    </row>
    <row r="1168" spans="1:14" s="221" customFormat="1" ht="16.5" customHeight="1" x14ac:dyDescent="0.2">
      <c r="A1168" s="222"/>
      <c r="B1168" s="223"/>
      <c r="C1168" s="224"/>
      <c r="D1168" s="230"/>
      <c r="E1168" s="226"/>
      <c r="F1168" s="227"/>
      <c r="G1168" s="228"/>
      <c r="H1168" s="229"/>
      <c r="I1168" s="228"/>
      <c r="J1168" s="229"/>
      <c r="K1168" s="218">
        <f t="shared" si="40"/>
        <v>0</v>
      </c>
      <c r="L1168" s="207"/>
      <c r="N1168" s="230">
        <f t="shared" si="41"/>
        <v>0</v>
      </c>
    </row>
    <row r="1169" spans="1:14" s="221" customFormat="1" ht="16.5" customHeight="1" x14ac:dyDescent="0.2">
      <c r="A1169" s="222"/>
      <c r="B1169" s="223"/>
      <c r="C1169" s="224"/>
      <c r="D1169" s="230"/>
      <c r="E1169" s="226"/>
      <c r="F1169" s="227"/>
      <c r="G1169" s="228"/>
      <c r="H1169" s="229"/>
      <c r="I1169" s="228"/>
      <c r="J1169" s="229"/>
      <c r="K1169" s="218">
        <f t="shared" si="40"/>
        <v>0</v>
      </c>
      <c r="L1169" s="207"/>
      <c r="N1169" s="230">
        <f t="shared" si="41"/>
        <v>0</v>
      </c>
    </row>
    <row r="1170" spans="1:14" s="221" customFormat="1" ht="16.5" customHeight="1" x14ac:dyDescent="0.2">
      <c r="A1170" s="222"/>
      <c r="B1170" s="223"/>
      <c r="C1170" s="224"/>
      <c r="D1170" s="230"/>
      <c r="E1170" s="226"/>
      <c r="F1170" s="227"/>
      <c r="G1170" s="228"/>
      <c r="H1170" s="229"/>
      <c r="I1170" s="228"/>
      <c r="J1170" s="229"/>
      <c r="K1170" s="218">
        <f t="shared" si="40"/>
        <v>0</v>
      </c>
      <c r="L1170" s="207"/>
      <c r="N1170" s="230">
        <f t="shared" si="41"/>
        <v>0</v>
      </c>
    </row>
    <row r="1171" spans="1:14" s="221" customFormat="1" ht="16.5" customHeight="1" x14ac:dyDescent="0.2">
      <c r="A1171" s="222"/>
      <c r="B1171" s="223"/>
      <c r="C1171" s="224"/>
      <c r="D1171" s="230"/>
      <c r="E1171" s="226"/>
      <c r="F1171" s="227"/>
      <c r="G1171" s="228"/>
      <c r="H1171" s="229"/>
      <c r="I1171" s="228"/>
      <c r="J1171" s="229"/>
      <c r="K1171" s="218">
        <f t="shared" si="40"/>
        <v>0</v>
      </c>
      <c r="L1171" s="207"/>
      <c r="N1171" s="230">
        <f t="shared" si="41"/>
        <v>0</v>
      </c>
    </row>
    <row r="1172" spans="1:14" s="221" customFormat="1" ht="16.5" customHeight="1" x14ac:dyDescent="0.2">
      <c r="A1172" s="222"/>
      <c r="B1172" s="223"/>
      <c r="C1172" s="224"/>
      <c r="D1172" s="230"/>
      <c r="E1172" s="226"/>
      <c r="F1172" s="227"/>
      <c r="G1172" s="228"/>
      <c r="H1172" s="229"/>
      <c r="I1172" s="228"/>
      <c r="J1172" s="229"/>
      <c r="K1172" s="218">
        <f t="shared" si="40"/>
        <v>0</v>
      </c>
      <c r="L1172" s="207"/>
      <c r="N1172" s="230">
        <f t="shared" si="41"/>
        <v>0</v>
      </c>
    </row>
    <row r="1173" spans="1:14" s="221" customFormat="1" ht="16.5" customHeight="1" x14ac:dyDescent="0.2">
      <c r="A1173" s="222"/>
      <c r="B1173" s="223"/>
      <c r="C1173" s="224"/>
      <c r="D1173" s="230"/>
      <c r="E1173" s="226"/>
      <c r="F1173" s="227"/>
      <c r="G1173" s="228"/>
      <c r="H1173" s="229"/>
      <c r="I1173" s="228"/>
      <c r="J1173" s="229"/>
      <c r="K1173" s="218">
        <f t="shared" si="40"/>
        <v>0</v>
      </c>
      <c r="L1173" s="207"/>
      <c r="N1173" s="230">
        <f t="shared" si="41"/>
        <v>0</v>
      </c>
    </row>
    <row r="1174" spans="1:14" s="221" customFormat="1" ht="16.5" customHeight="1" x14ac:dyDescent="0.2">
      <c r="A1174" s="222"/>
      <c r="B1174" s="223"/>
      <c r="C1174" s="224"/>
      <c r="D1174" s="230"/>
      <c r="E1174" s="226"/>
      <c r="F1174" s="227"/>
      <c r="G1174" s="228"/>
      <c r="H1174" s="229"/>
      <c r="I1174" s="228"/>
      <c r="J1174" s="229"/>
      <c r="K1174" s="218">
        <f t="shared" si="40"/>
        <v>0</v>
      </c>
      <c r="L1174" s="207"/>
      <c r="N1174" s="230">
        <f t="shared" si="41"/>
        <v>0</v>
      </c>
    </row>
    <row r="1175" spans="1:14" s="221" customFormat="1" ht="16.5" customHeight="1" x14ac:dyDescent="0.2">
      <c r="A1175" s="222"/>
      <c r="B1175" s="223"/>
      <c r="C1175" s="224"/>
      <c r="D1175" s="230"/>
      <c r="E1175" s="226"/>
      <c r="F1175" s="227"/>
      <c r="G1175" s="228"/>
      <c r="H1175" s="229"/>
      <c r="I1175" s="228"/>
      <c r="J1175" s="229"/>
      <c r="K1175" s="218">
        <f t="shared" si="40"/>
        <v>0</v>
      </c>
      <c r="L1175" s="207"/>
      <c r="N1175" s="230">
        <f t="shared" si="41"/>
        <v>0</v>
      </c>
    </row>
    <row r="1176" spans="1:14" s="221" customFormat="1" ht="16.5" customHeight="1" x14ac:dyDescent="0.2">
      <c r="A1176" s="222"/>
      <c r="B1176" s="223"/>
      <c r="C1176" s="224"/>
      <c r="D1176" s="230"/>
      <c r="E1176" s="226"/>
      <c r="F1176" s="227"/>
      <c r="G1176" s="228"/>
      <c r="H1176" s="229"/>
      <c r="I1176" s="228"/>
      <c r="J1176" s="229"/>
      <c r="K1176" s="218">
        <f t="shared" si="40"/>
        <v>0</v>
      </c>
      <c r="L1176" s="207"/>
      <c r="N1176" s="230">
        <f t="shared" si="41"/>
        <v>0</v>
      </c>
    </row>
    <row r="1177" spans="1:14" s="221" customFormat="1" ht="16.5" customHeight="1" x14ac:dyDescent="0.2">
      <c r="A1177" s="222"/>
      <c r="B1177" s="223"/>
      <c r="C1177" s="224"/>
      <c r="D1177" s="230"/>
      <c r="E1177" s="226"/>
      <c r="F1177" s="227"/>
      <c r="G1177" s="228"/>
      <c r="H1177" s="229"/>
      <c r="I1177" s="228"/>
      <c r="J1177" s="229"/>
      <c r="K1177" s="218">
        <f t="shared" si="40"/>
        <v>0</v>
      </c>
      <c r="L1177" s="207"/>
      <c r="N1177" s="230">
        <f t="shared" si="41"/>
        <v>0</v>
      </c>
    </row>
    <row r="1178" spans="1:14" s="221" customFormat="1" ht="16.5" customHeight="1" x14ac:dyDescent="0.2">
      <c r="A1178" s="222"/>
      <c r="B1178" s="223"/>
      <c r="C1178" s="224"/>
      <c r="D1178" s="230"/>
      <c r="E1178" s="226"/>
      <c r="F1178" s="227"/>
      <c r="G1178" s="228"/>
      <c r="H1178" s="229"/>
      <c r="I1178" s="228"/>
      <c r="J1178" s="229"/>
      <c r="K1178" s="218">
        <f t="shared" si="40"/>
        <v>0</v>
      </c>
      <c r="L1178" s="207"/>
      <c r="N1178" s="230">
        <f t="shared" si="41"/>
        <v>0</v>
      </c>
    </row>
    <row r="1179" spans="1:14" s="221" customFormat="1" ht="16.5" customHeight="1" x14ac:dyDescent="0.2">
      <c r="A1179" s="222"/>
      <c r="B1179" s="223"/>
      <c r="C1179" s="224"/>
      <c r="D1179" s="230"/>
      <c r="E1179" s="226"/>
      <c r="F1179" s="227"/>
      <c r="G1179" s="228"/>
      <c r="H1179" s="229"/>
      <c r="I1179" s="228"/>
      <c r="J1179" s="229"/>
      <c r="K1179" s="218">
        <f t="shared" si="40"/>
        <v>0</v>
      </c>
      <c r="L1179" s="207"/>
      <c r="N1179" s="230">
        <f t="shared" si="41"/>
        <v>0</v>
      </c>
    </row>
    <row r="1180" spans="1:14" s="221" customFormat="1" ht="16.5" customHeight="1" x14ac:dyDescent="0.2">
      <c r="A1180" s="222"/>
      <c r="B1180" s="223"/>
      <c r="C1180" s="224"/>
      <c r="D1180" s="230"/>
      <c r="E1180" s="226"/>
      <c r="F1180" s="227"/>
      <c r="G1180" s="228"/>
      <c r="H1180" s="229"/>
      <c r="I1180" s="228"/>
      <c r="J1180" s="229"/>
      <c r="K1180" s="218">
        <f t="shared" si="40"/>
        <v>0</v>
      </c>
      <c r="L1180" s="207"/>
      <c r="N1180" s="230">
        <f t="shared" si="41"/>
        <v>0</v>
      </c>
    </row>
    <row r="1181" spans="1:14" s="221" customFormat="1" ht="16.5" customHeight="1" x14ac:dyDescent="0.2">
      <c r="A1181" s="222"/>
      <c r="B1181" s="223"/>
      <c r="C1181" s="224"/>
      <c r="D1181" s="230"/>
      <c r="E1181" s="226"/>
      <c r="F1181" s="227"/>
      <c r="G1181" s="228"/>
      <c r="H1181" s="229"/>
      <c r="I1181" s="228"/>
      <c r="J1181" s="229"/>
      <c r="K1181" s="218">
        <f t="shared" si="40"/>
        <v>0</v>
      </c>
      <c r="L1181" s="207"/>
      <c r="N1181" s="230">
        <f t="shared" si="41"/>
        <v>0</v>
      </c>
    </row>
    <row r="1182" spans="1:14" s="221" customFormat="1" ht="16.5" customHeight="1" x14ac:dyDescent="0.2">
      <c r="A1182" s="222"/>
      <c r="B1182" s="223"/>
      <c r="C1182" s="224"/>
      <c r="D1182" s="230"/>
      <c r="E1182" s="226"/>
      <c r="F1182" s="227"/>
      <c r="G1182" s="228"/>
      <c r="H1182" s="229"/>
      <c r="I1182" s="228"/>
      <c r="J1182" s="229"/>
      <c r="K1182" s="218">
        <f t="shared" si="40"/>
        <v>0</v>
      </c>
      <c r="L1182" s="207"/>
      <c r="N1182" s="230">
        <f t="shared" si="41"/>
        <v>0</v>
      </c>
    </row>
    <row r="1183" spans="1:14" s="221" customFormat="1" ht="16.5" customHeight="1" x14ac:dyDescent="0.2">
      <c r="A1183" s="222"/>
      <c r="B1183" s="223"/>
      <c r="C1183" s="224"/>
      <c r="D1183" s="230"/>
      <c r="E1183" s="226"/>
      <c r="F1183" s="227"/>
      <c r="G1183" s="228"/>
      <c r="H1183" s="229"/>
      <c r="I1183" s="228"/>
      <c r="J1183" s="229"/>
      <c r="K1183" s="218">
        <f t="shared" si="40"/>
        <v>0</v>
      </c>
      <c r="L1183" s="207"/>
      <c r="N1183" s="230">
        <f t="shared" si="41"/>
        <v>0</v>
      </c>
    </row>
    <row r="1184" spans="1:14" s="221" customFormat="1" ht="16.5" customHeight="1" x14ac:dyDescent="0.2">
      <c r="A1184" s="222"/>
      <c r="B1184" s="223"/>
      <c r="C1184" s="224"/>
      <c r="D1184" s="230"/>
      <c r="E1184" s="226"/>
      <c r="F1184" s="227"/>
      <c r="G1184" s="228"/>
      <c r="H1184" s="229"/>
      <c r="I1184" s="228"/>
      <c r="J1184" s="229"/>
      <c r="K1184" s="218">
        <f t="shared" si="40"/>
        <v>0</v>
      </c>
      <c r="L1184" s="207"/>
      <c r="N1184" s="230">
        <f t="shared" si="41"/>
        <v>0</v>
      </c>
    </row>
    <row r="1185" spans="1:14" s="221" customFormat="1" ht="16.5" customHeight="1" x14ac:dyDescent="0.2">
      <c r="A1185" s="222"/>
      <c r="B1185" s="223"/>
      <c r="C1185" s="224"/>
      <c r="D1185" s="230"/>
      <c r="E1185" s="226"/>
      <c r="F1185" s="227"/>
      <c r="G1185" s="228"/>
      <c r="H1185" s="229"/>
      <c r="I1185" s="228"/>
      <c r="J1185" s="229"/>
      <c r="K1185" s="218">
        <f t="shared" si="40"/>
        <v>0</v>
      </c>
      <c r="L1185" s="207"/>
      <c r="N1185" s="230">
        <f t="shared" si="41"/>
        <v>0</v>
      </c>
    </row>
    <row r="1186" spans="1:14" s="221" customFormat="1" ht="16.5" customHeight="1" x14ac:dyDescent="0.2">
      <c r="A1186" s="222"/>
      <c r="B1186" s="223"/>
      <c r="C1186" s="224"/>
      <c r="D1186" s="230"/>
      <c r="E1186" s="226"/>
      <c r="F1186" s="227"/>
      <c r="G1186" s="228"/>
      <c r="H1186" s="229"/>
      <c r="I1186" s="228"/>
      <c r="J1186" s="229"/>
      <c r="K1186" s="218">
        <f t="shared" si="40"/>
        <v>0</v>
      </c>
      <c r="L1186" s="207"/>
      <c r="N1186" s="230">
        <f t="shared" si="41"/>
        <v>0</v>
      </c>
    </row>
    <row r="1187" spans="1:14" s="221" customFormat="1" ht="16.5" customHeight="1" x14ac:dyDescent="0.2">
      <c r="A1187" s="222"/>
      <c r="B1187" s="223"/>
      <c r="C1187" s="224"/>
      <c r="D1187" s="230"/>
      <c r="E1187" s="226"/>
      <c r="F1187" s="227"/>
      <c r="G1187" s="228"/>
      <c r="H1187" s="229"/>
      <c r="I1187" s="228"/>
      <c r="J1187" s="229"/>
      <c r="K1187" s="218">
        <f t="shared" si="40"/>
        <v>0</v>
      </c>
      <c r="L1187" s="207"/>
      <c r="N1187" s="230">
        <f t="shared" si="41"/>
        <v>0</v>
      </c>
    </row>
    <row r="1188" spans="1:14" s="221" customFormat="1" ht="16.5" customHeight="1" x14ac:dyDescent="0.2">
      <c r="A1188" s="222"/>
      <c r="B1188" s="223"/>
      <c r="C1188" s="224"/>
      <c r="D1188" s="230"/>
      <c r="E1188" s="226"/>
      <c r="F1188" s="227"/>
      <c r="G1188" s="228"/>
      <c r="H1188" s="229"/>
      <c r="I1188" s="228"/>
      <c r="J1188" s="229"/>
      <c r="K1188" s="218">
        <f t="shared" si="40"/>
        <v>0</v>
      </c>
      <c r="L1188" s="207"/>
      <c r="N1188" s="230">
        <f t="shared" si="41"/>
        <v>0</v>
      </c>
    </row>
    <row r="1189" spans="1:14" s="221" customFormat="1" ht="16.5" customHeight="1" x14ac:dyDescent="0.2">
      <c r="A1189" s="222"/>
      <c r="B1189" s="223"/>
      <c r="C1189" s="224"/>
      <c r="D1189" s="230"/>
      <c r="E1189" s="226"/>
      <c r="F1189" s="227"/>
      <c r="G1189" s="228"/>
      <c r="H1189" s="229"/>
      <c r="I1189" s="228"/>
      <c r="J1189" s="229"/>
      <c r="K1189" s="218">
        <f t="shared" si="40"/>
        <v>0</v>
      </c>
      <c r="L1189" s="207"/>
      <c r="N1189" s="230">
        <f t="shared" si="41"/>
        <v>0</v>
      </c>
    </row>
    <row r="1190" spans="1:14" s="221" customFormat="1" ht="16.5" customHeight="1" x14ac:dyDescent="0.2">
      <c r="A1190" s="222"/>
      <c r="B1190" s="223"/>
      <c r="C1190" s="224"/>
      <c r="D1190" s="230"/>
      <c r="E1190" s="226"/>
      <c r="F1190" s="227"/>
      <c r="G1190" s="228"/>
      <c r="H1190" s="229"/>
      <c r="I1190" s="228"/>
      <c r="J1190" s="229"/>
      <c r="K1190" s="218">
        <f t="shared" si="40"/>
        <v>0</v>
      </c>
      <c r="L1190" s="207"/>
      <c r="N1190" s="230">
        <f t="shared" si="41"/>
        <v>0</v>
      </c>
    </row>
    <row r="1191" spans="1:14" s="221" customFormat="1" ht="16.5" customHeight="1" x14ac:dyDescent="0.2">
      <c r="A1191" s="222"/>
      <c r="B1191" s="223"/>
      <c r="C1191" s="224"/>
      <c r="D1191" s="230"/>
      <c r="E1191" s="226"/>
      <c r="F1191" s="227"/>
      <c r="G1191" s="228"/>
      <c r="H1191" s="229"/>
      <c r="I1191" s="228"/>
      <c r="J1191" s="229"/>
      <c r="K1191" s="218">
        <f t="shared" si="40"/>
        <v>0</v>
      </c>
      <c r="L1191" s="207"/>
      <c r="N1191" s="230">
        <f t="shared" si="41"/>
        <v>0</v>
      </c>
    </row>
    <row r="1192" spans="1:14" s="221" customFormat="1" ht="16.5" customHeight="1" x14ac:dyDescent="0.2">
      <c r="A1192" s="222"/>
      <c r="B1192" s="223"/>
      <c r="C1192" s="224"/>
      <c r="D1192" s="230"/>
      <c r="E1192" s="226"/>
      <c r="F1192" s="227"/>
      <c r="G1192" s="228"/>
      <c r="H1192" s="229"/>
      <c r="I1192" s="228"/>
      <c r="J1192" s="229"/>
      <c r="K1192" s="218">
        <f t="shared" si="40"/>
        <v>0</v>
      </c>
      <c r="L1192" s="207"/>
      <c r="N1192" s="230">
        <f t="shared" si="41"/>
        <v>0</v>
      </c>
    </row>
    <row r="1193" spans="1:14" s="221" customFormat="1" ht="16.5" customHeight="1" x14ac:dyDescent="0.2">
      <c r="A1193" s="222"/>
      <c r="B1193" s="223"/>
      <c r="C1193" s="224"/>
      <c r="D1193" s="230"/>
      <c r="E1193" s="226"/>
      <c r="F1193" s="227"/>
      <c r="G1193" s="228"/>
      <c r="H1193" s="229"/>
      <c r="I1193" s="228"/>
      <c r="J1193" s="229"/>
      <c r="K1193" s="218">
        <f t="shared" si="40"/>
        <v>0</v>
      </c>
      <c r="L1193" s="207"/>
      <c r="N1193" s="230">
        <f t="shared" si="41"/>
        <v>0</v>
      </c>
    </row>
    <row r="1194" spans="1:14" s="221" customFormat="1" ht="16.5" customHeight="1" x14ac:dyDescent="0.2">
      <c r="A1194" s="222"/>
      <c r="B1194" s="223"/>
      <c r="C1194" s="224"/>
      <c r="D1194" s="230"/>
      <c r="E1194" s="226"/>
      <c r="F1194" s="227"/>
      <c r="G1194" s="228"/>
      <c r="H1194" s="229"/>
      <c r="I1194" s="228"/>
      <c r="J1194" s="229"/>
      <c r="K1194" s="218">
        <f t="shared" si="40"/>
        <v>0</v>
      </c>
      <c r="L1194" s="207"/>
      <c r="N1194" s="230">
        <f t="shared" si="41"/>
        <v>0</v>
      </c>
    </row>
    <row r="1195" spans="1:14" s="221" customFormat="1" ht="16.5" customHeight="1" x14ac:dyDescent="0.2">
      <c r="A1195" s="222"/>
      <c r="B1195" s="223"/>
      <c r="C1195" s="224"/>
      <c r="D1195" s="230"/>
      <c r="E1195" s="226"/>
      <c r="F1195" s="227"/>
      <c r="G1195" s="228"/>
      <c r="H1195" s="229"/>
      <c r="I1195" s="228"/>
      <c r="J1195" s="229"/>
      <c r="K1195" s="218">
        <f t="shared" si="40"/>
        <v>0</v>
      </c>
      <c r="L1195" s="207"/>
      <c r="N1195" s="230">
        <f t="shared" si="41"/>
        <v>0</v>
      </c>
    </row>
    <row r="1196" spans="1:14" s="221" customFormat="1" ht="16.5" customHeight="1" x14ac:dyDescent="0.2">
      <c r="A1196" s="222"/>
      <c r="B1196" s="223"/>
      <c r="C1196" s="224"/>
      <c r="D1196" s="230"/>
      <c r="E1196" s="226"/>
      <c r="F1196" s="227"/>
      <c r="G1196" s="228"/>
      <c r="H1196" s="229"/>
      <c r="I1196" s="228"/>
      <c r="J1196" s="229"/>
      <c r="K1196" s="218">
        <f t="shared" si="40"/>
        <v>0</v>
      </c>
      <c r="L1196" s="207"/>
      <c r="N1196" s="230">
        <f t="shared" si="41"/>
        <v>0</v>
      </c>
    </row>
    <row r="1197" spans="1:14" s="221" customFormat="1" ht="16.5" customHeight="1" x14ac:dyDescent="0.2">
      <c r="A1197" s="222"/>
      <c r="B1197" s="223"/>
      <c r="C1197" s="224"/>
      <c r="D1197" s="230"/>
      <c r="E1197" s="226"/>
      <c r="F1197" s="227"/>
      <c r="G1197" s="228"/>
      <c r="H1197" s="229"/>
      <c r="I1197" s="228"/>
      <c r="J1197" s="229"/>
      <c r="K1197" s="218">
        <f t="shared" si="40"/>
        <v>0</v>
      </c>
      <c r="L1197" s="207"/>
      <c r="N1197" s="230">
        <f t="shared" si="41"/>
        <v>0</v>
      </c>
    </row>
    <row r="1198" spans="1:14" s="221" customFormat="1" ht="16.5" customHeight="1" x14ac:dyDescent="0.2">
      <c r="A1198" s="222"/>
      <c r="B1198" s="223"/>
      <c r="C1198" s="224"/>
      <c r="D1198" s="230"/>
      <c r="E1198" s="226"/>
      <c r="F1198" s="227"/>
      <c r="G1198" s="228"/>
      <c r="H1198" s="229"/>
      <c r="I1198" s="228"/>
      <c r="J1198" s="229"/>
      <c r="K1198" s="218">
        <f t="shared" si="40"/>
        <v>0</v>
      </c>
      <c r="L1198" s="207"/>
      <c r="N1198" s="230">
        <f t="shared" si="41"/>
        <v>0</v>
      </c>
    </row>
    <row r="1199" spans="1:14" s="221" customFormat="1" ht="16.5" customHeight="1" x14ac:dyDescent="0.2">
      <c r="A1199" s="222"/>
      <c r="B1199" s="223"/>
      <c r="C1199" s="224"/>
      <c r="D1199" s="230"/>
      <c r="E1199" s="226"/>
      <c r="F1199" s="227"/>
      <c r="G1199" s="228"/>
      <c r="H1199" s="229"/>
      <c r="I1199" s="228"/>
      <c r="J1199" s="229"/>
      <c r="K1199" s="218">
        <f t="shared" si="40"/>
        <v>0</v>
      </c>
      <c r="L1199" s="207"/>
      <c r="N1199" s="230">
        <f t="shared" si="41"/>
        <v>0</v>
      </c>
    </row>
    <row r="1200" spans="1:14" s="221" customFormat="1" ht="16.5" customHeight="1" x14ac:dyDescent="0.2">
      <c r="A1200" s="222"/>
      <c r="B1200" s="223"/>
      <c r="C1200" s="224"/>
      <c r="D1200" s="230"/>
      <c r="E1200" s="226"/>
      <c r="F1200" s="227"/>
      <c r="G1200" s="228"/>
      <c r="H1200" s="229"/>
      <c r="I1200" s="228"/>
      <c r="J1200" s="229"/>
      <c r="K1200" s="218">
        <f t="shared" si="40"/>
        <v>0</v>
      </c>
      <c r="L1200" s="207"/>
      <c r="N1200" s="230">
        <f t="shared" si="41"/>
        <v>0</v>
      </c>
    </row>
  </sheetData>
  <sheetProtection password="A3B1" sheet="1" objects="1" scenarios="1" formatCells="0" insertHyperlinks="0"/>
  <mergeCells count="22">
    <mergeCell ref="B7:C7"/>
    <mergeCell ref="G8:G9"/>
    <mergeCell ref="I8:I9"/>
    <mergeCell ref="K8:K9"/>
    <mergeCell ref="B10:I10"/>
    <mergeCell ref="K3:K4"/>
    <mergeCell ref="B4:C4"/>
    <mergeCell ref="G4:G6"/>
    <mergeCell ref="H4:H5"/>
    <mergeCell ref="I4:I6"/>
    <mergeCell ref="J4:J5"/>
    <mergeCell ref="B5:C5"/>
    <mergeCell ref="E5:E7"/>
    <mergeCell ref="F5:F7"/>
    <mergeCell ref="B6:C6"/>
    <mergeCell ref="E1:F3"/>
    <mergeCell ref="G1:J1"/>
    <mergeCell ref="C2:C3"/>
    <mergeCell ref="G2:H2"/>
    <mergeCell ref="I2:J2"/>
    <mergeCell ref="G3:H3"/>
    <mergeCell ref="I3:J3"/>
  </mergeCells>
  <conditionalFormatting sqref="N13">
    <cfRule type="expression" dxfId="18" priority="19">
      <formula>$N13="Chyba"</formula>
    </cfRule>
  </conditionalFormatting>
  <conditionalFormatting sqref="N14:N1200">
    <cfRule type="expression" dxfId="17" priority="18">
      <formula>$N14="Chyba"</formula>
    </cfRule>
  </conditionalFormatting>
  <conditionalFormatting sqref="E12">
    <cfRule type="expression" dxfId="16" priority="17">
      <formula>AND(YEAR($E12)&lt;$B$8,E12&lt;&gt;"")</formula>
    </cfRule>
  </conditionalFormatting>
  <conditionalFormatting sqref="F12">
    <cfRule type="cellIs" dxfId="15" priority="16" operator="lessThan">
      <formula>$E12</formula>
    </cfRule>
  </conditionalFormatting>
  <conditionalFormatting sqref="E13:E1200">
    <cfRule type="expression" dxfId="14" priority="15">
      <formula>AND(YEAR($E13)&lt;$B$8,E13&lt;&gt;"")</formula>
    </cfRule>
  </conditionalFormatting>
  <conditionalFormatting sqref="F13:F1200">
    <cfRule type="cellIs" dxfId="13" priority="14" operator="lessThan">
      <formula>$E13</formula>
    </cfRule>
  </conditionalFormatting>
  <conditionalFormatting sqref="A13:A1200">
    <cfRule type="expression" dxfId="12" priority="12">
      <formula>ISTEXT($A13)=TRUE</formula>
    </cfRule>
    <cfRule type="expression" dxfId="11" priority="13">
      <formula>ISTEXT($C13)=TRUE</formula>
    </cfRule>
  </conditionalFormatting>
  <conditionalFormatting sqref="G13:G1200">
    <cfRule type="expression" dxfId="10" priority="10">
      <formula>$G13+$I13&gt;0</formula>
    </cfRule>
    <cfRule type="expression" dxfId="9" priority="11">
      <formula>ISTEXT($C13)=TRUE</formula>
    </cfRule>
  </conditionalFormatting>
  <conditionalFormatting sqref="I13:I1200">
    <cfRule type="expression" dxfId="8" priority="8">
      <formula>$G13+$I13&gt;0</formula>
    </cfRule>
    <cfRule type="expression" dxfId="7" priority="9">
      <formula>ISTEXT($C13)=TRUE</formula>
    </cfRule>
  </conditionalFormatting>
  <conditionalFormatting sqref="H13:H1200">
    <cfRule type="expression" dxfId="6" priority="7">
      <formula>$H13&gt;$G13</formula>
    </cfRule>
  </conditionalFormatting>
  <conditionalFormatting sqref="J13:J1200">
    <cfRule type="expression" dxfId="5" priority="6">
      <formula>$J13&gt;$I13</formula>
    </cfRule>
  </conditionalFormatting>
  <conditionalFormatting sqref="D13">
    <cfRule type="expression" dxfId="4" priority="3">
      <formula>IF(D13="SŽDC",0,IF(D13="Ostatní",0,IF(D13="",0,1)))=1</formula>
    </cfRule>
    <cfRule type="expression" dxfId="3" priority="4">
      <formula>ISTEXT($D13)=TRUE</formula>
    </cfRule>
    <cfRule type="expression" dxfId="2" priority="5">
      <formula>ISTEXT($C13)=TRUE</formula>
    </cfRule>
  </conditionalFormatting>
  <conditionalFormatting sqref="D14">
    <cfRule type="expression" dxfId="1" priority="2">
      <formula>$N14="Chyba"</formula>
    </cfRule>
  </conditionalFormatting>
  <conditionalFormatting sqref="D15:D1200">
    <cfRule type="expression" dxfId="0" priority="1">
      <formula>$N15="Chyba"</formula>
    </cfRule>
  </conditionalFormatting>
  <dataValidations count="10">
    <dataValidation allowBlank="1" showInputMessage="1" showErrorMessage="1" prompt="Název provozního souboru BEZ čísla PS." sqref="C13:C1200"/>
    <dataValidation type="decimal" operator="lessThanOrEqual" allowBlank="1" showInputMessage="1" showErrorMessage="1" error="Způsobilé náklady jsou vyšší než celkové náklady za PS!" prompt="Způsobilé náklady nesmí být vyšší něž náklady celkové za daný PS." sqref="J13:J1200 H13:H1200">
      <formula1>G13</formula1>
    </dataValidation>
    <dataValidation allowBlank="1" showInputMessage="1" showErrorMessage="1" prompt="Číslo PS ve formátu_x000a_PS-XX-XX-XX" sqref="B13:B1200"/>
    <dataValidation type="date" operator="lessThanOrEqual" allowBlank="1" showInputMessage="1" showErrorMessage="1" error="Uvedený datum realizace PS je v rozporu s datem ukončení PS!" prompt="Datum zahájení realizace nebo čerpání finančních prostředků pro daný PS." sqref="E13:E1200">
      <formula1>F13</formula1>
    </dataValidation>
    <dataValidation type="date" operator="greaterThanOrEqual" allowBlank="1" showInputMessage="1" showErrorMessage="1" errorTitle="Špatný datum" error="Uvedené datum dokončení realizace PS je v rozporu s datem pro zahájení realizace PS." prompt="Datum ukončení realizace nebo čerpání finančních prostředků pro daný PS." sqref="F13:F1200">
      <formula1>E13</formula1>
    </dataValidation>
    <dataValidation type="list" allowBlank="1" showInputMessage="1" showErrorMessage="1" error="Kategorie nenalezena." prompt="Monitorovací kategorie dle výběru." sqref="A13:A1200">
      <formula1>"D.1,D.2,D.3,D.4"</formula1>
    </dataValidation>
    <dataValidation type="list" allowBlank="1" showInputMessage="1" showErrorMessage="1" prompt="Označení majetku SŽDC nebo Ostatní provedeno pouze výběrem._x000a_" sqref="D13:D1200">
      <formula1>"SŽDC,Ostatní"</formula1>
    </dataValidation>
    <dataValidation type="decimal" operator="lessThanOrEqual" allowBlank="1" showInputMessage="1" showErrorMessage="1" error="způsobilé náklady jsou vyšší než celkové náklady za PS" sqref="H12">
      <formula1>G12</formula1>
    </dataValidation>
    <dataValidation type="date" operator="greaterThanOrEqual" allowBlank="1" showInputMessage="1" showErrorMessage="1" errorTitle="Špatný datum" error="Uvedené datum dokončení realizace PS je v rozporu s datem pro zahájení realizace PS." sqref="F12">
      <formula1>E12</formula1>
    </dataValidation>
    <dataValidation type="list" allowBlank="1" showInputMessage="1" showErrorMessage="1" sqref="A12">
      <formula1>"D.1,D.2,D.3,D.4"</formula1>
    </dataValidation>
  </dataValidations>
  <pageMargins left="0.70866141732283472" right="0.70866141732283472" top="0.78740157480314965" bottom="0.78740157480314965" header="0.31496062992125984" footer="0.31496062992125984"/>
  <pageSetup paperSize="8" scale="73" fitToHeight="0" orientation="landscape" r:id="rId1"/>
  <headerFooter>
    <oddFooter>&amp;C&amp;P/&amp;N&amp;RFormulář &amp;A</oddFooter>
  </headerFooter>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171"/>
  <sheetViews>
    <sheetView zoomScaleNormal="100" workbookViewId="0">
      <pane xSplit="3" ySplit="7" topLeftCell="AC131" activePane="bottomRight" state="frozen"/>
      <selection pane="topRight" activeCell="D1" sqref="D1"/>
      <selection pane="bottomLeft" activeCell="A8" sqref="A8"/>
      <selection pane="bottomRight" activeCell="D145" sqref="D145"/>
    </sheetView>
  </sheetViews>
  <sheetFormatPr defaultRowHeight="12.75" x14ac:dyDescent="0.2"/>
  <cols>
    <col min="1" max="1" width="19.5703125" style="231" customWidth="1"/>
    <col min="2" max="2" width="5.42578125" style="231" customWidth="1"/>
    <col min="3" max="3" width="44.7109375" style="231" customWidth="1"/>
    <col min="4" max="4" width="7" style="303" customWidth="1"/>
    <col min="5" max="5" width="10.7109375" style="303" customWidth="1"/>
    <col min="6" max="6" width="10.28515625" style="305" customWidth="1"/>
    <col min="7" max="7" width="13" style="305" customWidth="1"/>
    <col min="8" max="8" width="10.7109375" style="303" customWidth="1"/>
    <col min="9" max="9" width="10.28515625" style="305" customWidth="1"/>
    <col min="10" max="10" width="13.28515625" style="305" customWidth="1"/>
    <col min="11" max="11" width="10.7109375" style="303" customWidth="1"/>
    <col min="12" max="12" width="10.28515625" style="305" customWidth="1"/>
    <col min="13" max="13" width="10.7109375" style="305" customWidth="1"/>
    <col min="14" max="14" width="10.7109375" style="303" customWidth="1"/>
    <col min="15" max="15" width="10.28515625" style="305" customWidth="1"/>
    <col min="16" max="16" width="13.42578125" style="305" customWidth="1"/>
    <col min="17" max="17" width="10.7109375" style="303" customWidth="1"/>
    <col min="18" max="18" width="10.28515625" style="305" customWidth="1"/>
    <col min="19" max="19" width="10.7109375" style="305" customWidth="1"/>
    <col min="20" max="20" width="10.7109375" style="303" customWidth="1"/>
    <col min="21" max="21" width="10.28515625" style="305" customWidth="1"/>
    <col min="22" max="22" width="12.28515625" style="305" customWidth="1"/>
    <col min="23" max="23" width="10.7109375" style="303" customWidth="1"/>
    <col min="24" max="24" width="10.28515625" style="305" customWidth="1"/>
    <col min="25" max="25" width="10.7109375" style="305" customWidth="1"/>
    <col min="26" max="26" width="10.7109375" style="303" customWidth="1"/>
    <col min="27" max="27" width="10.28515625" style="305" customWidth="1"/>
    <col min="28" max="28" width="10.7109375" style="305" customWidth="1"/>
    <col min="29" max="29" width="10.7109375" style="303" customWidth="1"/>
    <col min="30" max="30" width="10.28515625" style="305" customWidth="1"/>
    <col min="31" max="31" width="10.7109375" style="305" customWidth="1"/>
    <col min="32" max="32" width="10.7109375" style="303" customWidth="1"/>
    <col min="33" max="33" width="10.28515625" style="305" customWidth="1"/>
    <col min="34" max="34" width="10.7109375" style="305" customWidth="1"/>
    <col min="35" max="35" width="10.7109375" style="303" customWidth="1"/>
    <col min="36" max="36" width="10.28515625" style="305" customWidth="1"/>
    <col min="37" max="37" width="12.85546875" style="305" customWidth="1"/>
    <col min="38" max="38" width="10.7109375" style="303" customWidth="1"/>
    <col min="39" max="39" width="10.28515625" style="305" customWidth="1"/>
    <col min="40" max="40" width="12.5703125" style="305" customWidth="1"/>
    <col min="41" max="41" width="9.140625" style="231"/>
    <col min="42" max="42" width="13.85546875" style="231" customWidth="1"/>
    <col min="43" max="43" width="4.5703125" style="306" customWidth="1"/>
    <col min="44" max="45" width="9.140625" style="231"/>
    <col min="46" max="46" width="10.140625" style="303" bestFit="1" customWidth="1"/>
    <col min="47" max="47" width="12.42578125" style="231" bestFit="1" customWidth="1"/>
    <col min="48" max="49" width="12.42578125" style="231" customWidth="1"/>
    <col min="50" max="50" width="12.42578125" style="231" bestFit="1" customWidth="1"/>
    <col min="51" max="51" width="12.42578125" style="231" customWidth="1"/>
    <col min="52" max="52" width="13.5703125" style="231" bestFit="1" customWidth="1"/>
    <col min="53" max="53" width="21.5703125" style="231" bestFit="1" customWidth="1"/>
    <col min="54" max="54" width="19.42578125" style="231" bestFit="1" customWidth="1"/>
    <col min="55" max="55" width="11.42578125" style="231" bestFit="1" customWidth="1"/>
    <col min="56" max="57" width="9.140625" style="231"/>
    <col min="58" max="58" width="11.42578125" style="231" bestFit="1" customWidth="1"/>
    <col min="59" max="202" width="9.140625" style="231"/>
    <col min="203" max="203" width="19.5703125" style="231" customWidth="1"/>
    <col min="204" max="204" width="5.42578125" style="231" customWidth="1"/>
    <col min="205" max="205" width="44.7109375" style="231" customWidth="1"/>
    <col min="206" max="206" width="7" style="231" customWidth="1"/>
    <col min="207" max="207" width="10.7109375" style="231" customWidth="1"/>
    <col min="208" max="208" width="10.28515625" style="231" customWidth="1"/>
    <col min="209" max="210" width="10.7109375" style="231" customWidth="1"/>
    <col min="211" max="211" width="10.28515625" style="231" customWidth="1"/>
    <col min="212" max="213" width="10.7109375" style="231" customWidth="1"/>
    <col min="214" max="214" width="10.28515625" style="231" customWidth="1"/>
    <col min="215" max="215" width="13" style="231" customWidth="1"/>
    <col min="216" max="216" width="10.7109375" style="231" customWidth="1"/>
    <col min="217" max="217" width="10.28515625" style="231" customWidth="1"/>
    <col min="218" max="218" width="13" style="231" customWidth="1"/>
    <col min="219" max="219" width="10.7109375" style="231" customWidth="1"/>
    <col min="220" max="220" width="10.28515625" style="231" customWidth="1"/>
    <col min="221" max="221" width="13.28515625" style="231" customWidth="1"/>
    <col min="222" max="222" width="10.7109375" style="231" customWidth="1"/>
    <col min="223" max="223" width="10.28515625" style="231" customWidth="1"/>
    <col min="224" max="225" width="10.7109375" style="231" customWidth="1"/>
    <col min="226" max="226" width="10.28515625" style="231" customWidth="1"/>
    <col min="227" max="227" width="13.42578125" style="231" customWidth="1"/>
    <col min="228" max="228" width="10.7109375" style="231" customWidth="1"/>
    <col min="229" max="229" width="10.28515625" style="231" customWidth="1"/>
    <col min="230" max="231" width="10.7109375" style="231" customWidth="1"/>
    <col min="232" max="232" width="10.28515625" style="231" customWidth="1"/>
    <col min="233" max="233" width="12.28515625" style="231" customWidth="1"/>
    <col min="234" max="234" width="10.7109375" style="231" customWidth="1"/>
    <col min="235" max="235" width="10.28515625" style="231" customWidth="1"/>
    <col min="236" max="237" width="10.7109375" style="231" customWidth="1"/>
    <col min="238" max="238" width="10.28515625" style="231" customWidth="1"/>
    <col min="239" max="240" width="10.7109375" style="231" customWidth="1"/>
    <col min="241" max="241" width="10.28515625" style="231" customWidth="1"/>
    <col min="242" max="243" width="10.7109375" style="231" customWidth="1"/>
    <col min="244" max="244" width="10.28515625" style="231" customWidth="1"/>
    <col min="245" max="246" width="10.7109375" style="231" customWidth="1"/>
    <col min="247" max="247" width="10.28515625" style="231" customWidth="1"/>
    <col min="248" max="248" width="12.85546875" style="231" customWidth="1"/>
    <col min="249" max="249" width="10.7109375" style="231" customWidth="1"/>
    <col min="250" max="250" width="10.28515625" style="231" customWidth="1"/>
    <col min="251" max="251" width="12.5703125" style="231" customWidth="1"/>
    <col min="252" max="252" width="10.7109375" style="231" customWidth="1"/>
    <col min="253" max="253" width="10.28515625" style="231" customWidth="1"/>
    <col min="254" max="254" width="12.5703125" style="231" customWidth="1"/>
    <col min="255" max="255" width="10.7109375" style="231" customWidth="1"/>
    <col min="256" max="256" width="10.28515625" style="231" customWidth="1"/>
    <col min="257" max="257" width="12.7109375" style="231" customWidth="1"/>
    <col min="258" max="258" width="10.7109375" style="231" customWidth="1"/>
    <col min="259" max="259" width="10.28515625" style="231" customWidth="1"/>
    <col min="260" max="260" width="13.140625" style="231" customWidth="1"/>
    <col min="261" max="261" width="10.7109375" style="231" customWidth="1"/>
    <col min="262" max="262" width="10.28515625" style="231" customWidth="1"/>
    <col min="263" max="263" width="12.140625" style="231" customWidth="1"/>
    <col min="264" max="264" width="10.7109375" style="231" customWidth="1"/>
    <col min="265" max="265" width="10.28515625" style="231" customWidth="1"/>
    <col min="266" max="266" width="12.42578125" style="231" customWidth="1"/>
    <col min="267" max="267" width="10.7109375" style="231" customWidth="1"/>
    <col min="268" max="268" width="10.28515625" style="231" customWidth="1"/>
    <col min="269" max="270" width="10.7109375" style="231" customWidth="1"/>
    <col min="271" max="271" width="10.28515625" style="231" customWidth="1"/>
    <col min="272" max="272" width="12.5703125" style="231" customWidth="1"/>
    <col min="273" max="273" width="10.7109375" style="231" customWidth="1"/>
    <col min="274" max="274" width="10.28515625" style="231" customWidth="1"/>
    <col min="275" max="275" width="12.5703125" style="231" customWidth="1"/>
    <col min="276" max="276" width="10.7109375" style="231" customWidth="1"/>
    <col min="277" max="277" width="10.28515625" style="231" customWidth="1"/>
    <col min="278" max="278" width="12.42578125" style="231" customWidth="1"/>
    <col min="279" max="288" width="10.7109375" style="231" customWidth="1"/>
    <col min="289" max="289" width="10.28515625" style="231" customWidth="1"/>
    <col min="290" max="291" width="10.7109375" style="231" customWidth="1"/>
    <col min="292" max="292" width="10.28515625" style="231" customWidth="1"/>
    <col min="293" max="293" width="12.140625" style="231" customWidth="1"/>
    <col min="294" max="294" width="10.7109375" style="231" customWidth="1"/>
    <col min="295" max="295" width="10.28515625" style="231" customWidth="1"/>
    <col min="296" max="296" width="10.7109375" style="231" customWidth="1"/>
    <col min="297" max="297" width="9.140625" style="231"/>
    <col min="298" max="298" width="13.85546875" style="231" customWidth="1"/>
    <col min="299" max="299" width="4.5703125" style="231" customWidth="1"/>
    <col min="300" max="301" width="9.140625" style="231"/>
    <col min="302" max="302" width="10.140625" style="231" bestFit="1" customWidth="1"/>
    <col min="303" max="303" width="12.42578125" style="231" bestFit="1" customWidth="1"/>
    <col min="304" max="305" width="12.42578125" style="231" customWidth="1"/>
    <col min="306" max="306" width="12.42578125" style="231" bestFit="1" customWidth="1"/>
    <col min="307" max="307" width="12.42578125" style="231" customWidth="1"/>
    <col min="308" max="308" width="13.5703125" style="231" bestFit="1" customWidth="1"/>
    <col min="309" max="309" width="21.5703125" style="231" bestFit="1" customWidth="1"/>
    <col min="310" max="310" width="19.42578125" style="231" bestFit="1" customWidth="1"/>
    <col min="311" max="311" width="11.42578125" style="231" bestFit="1" customWidth="1"/>
    <col min="312" max="313" width="9.140625" style="231"/>
    <col min="314" max="314" width="11.42578125" style="231" bestFit="1" customWidth="1"/>
    <col min="315" max="458" width="9.140625" style="231"/>
    <col min="459" max="459" width="19.5703125" style="231" customWidth="1"/>
    <col min="460" max="460" width="5.42578125" style="231" customWidth="1"/>
    <col min="461" max="461" width="44.7109375" style="231" customWidth="1"/>
    <col min="462" max="462" width="7" style="231" customWidth="1"/>
    <col min="463" max="463" width="10.7109375" style="231" customWidth="1"/>
    <col min="464" max="464" width="10.28515625" style="231" customWidth="1"/>
    <col min="465" max="466" width="10.7109375" style="231" customWidth="1"/>
    <col min="467" max="467" width="10.28515625" style="231" customWidth="1"/>
    <col min="468" max="469" width="10.7109375" style="231" customWidth="1"/>
    <col min="470" max="470" width="10.28515625" style="231" customWidth="1"/>
    <col min="471" max="471" width="13" style="231" customWidth="1"/>
    <col min="472" max="472" width="10.7109375" style="231" customWidth="1"/>
    <col min="473" max="473" width="10.28515625" style="231" customWidth="1"/>
    <col min="474" max="474" width="13" style="231" customWidth="1"/>
    <col min="475" max="475" width="10.7109375" style="231" customWidth="1"/>
    <col min="476" max="476" width="10.28515625" style="231" customWidth="1"/>
    <col min="477" max="477" width="13.28515625" style="231" customWidth="1"/>
    <col min="478" max="478" width="10.7109375" style="231" customWidth="1"/>
    <col min="479" max="479" width="10.28515625" style="231" customWidth="1"/>
    <col min="480" max="481" width="10.7109375" style="231" customWidth="1"/>
    <col min="482" max="482" width="10.28515625" style="231" customWidth="1"/>
    <col min="483" max="483" width="13.42578125" style="231" customWidth="1"/>
    <col min="484" max="484" width="10.7109375" style="231" customWidth="1"/>
    <col min="485" max="485" width="10.28515625" style="231" customWidth="1"/>
    <col min="486" max="487" width="10.7109375" style="231" customWidth="1"/>
    <col min="488" max="488" width="10.28515625" style="231" customWidth="1"/>
    <col min="489" max="489" width="12.28515625" style="231" customWidth="1"/>
    <col min="490" max="490" width="10.7109375" style="231" customWidth="1"/>
    <col min="491" max="491" width="10.28515625" style="231" customWidth="1"/>
    <col min="492" max="493" width="10.7109375" style="231" customWidth="1"/>
    <col min="494" max="494" width="10.28515625" style="231" customWidth="1"/>
    <col min="495" max="496" width="10.7109375" style="231" customWidth="1"/>
    <col min="497" max="497" width="10.28515625" style="231" customWidth="1"/>
    <col min="498" max="499" width="10.7109375" style="231" customWidth="1"/>
    <col min="500" max="500" width="10.28515625" style="231" customWidth="1"/>
    <col min="501" max="502" width="10.7109375" style="231" customWidth="1"/>
    <col min="503" max="503" width="10.28515625" style="231" customWidth="1"/>
    <col min="504" max="504" width="12.85546875" style="231" customWidth="1"/>
    <col min="505" max="505" width="10.7109375" style="231" customWidth="1"/>
    <col min="506" max="506" width="10.28515625" style="231" customWidth="1"/>
    <col min="507" max="507" width="12.5703125" style="231" customWidth="1"/>
    <col min="508" max="508" width="10.7109375" style="231" customWidth="1"/>
    <col min="509" max="509" width="10.28515625" style="231" customWidth="1"/>
    <col min="510" max="510" width="12.5703125" style="231" customWidth="1"/>
    <col min="511" max="511" width="10.7109375" style="231" customWidth="1"/>
    <col min="512" max="512" width="10.28515625" style="231" customWidth="1"/>
    <col min="513" max="513" width="12.7109375" style="231" customWidth="1"/>
    <col min="514" max="514" width="10.7109375" style="231" customWidth="1"/>
    <col min="515" max="515" width="10.28515625" style="231" customWidth="1"/>
    <col min="516" max="516" width="13.140625" style="231" customWidth="1"/>
    <col min="517" max="517" width="10.7109375" style="231" customWidth="1"/>
    <col min="518" max="518" width="10.28515625" style="231" customWidth="1"/>
    <col min="519" max="519" width="12.140625" style="231" customWidth="1"/>
    <col min="520" max="520" width="10.7109375" style="231" customWidth="1"/>
    <col min="521" max="521" width="10.28515625" style="231" customWidth="1"/>
    <col min="522" max="522" width="12.42578125" style="231" customWidth="1"/>
    <col min="523" max="523" width="10.7109375" style="231" customWidth="1"/>
    <col min="524" max="524" width="10.28515625" style="231" customWidth="1"/>
    <col min="525" max="526" width="10.7109375" style="231" customWidth="1"/>
    <col min="527" max="527" width="10.28515625" style="231" customWidth="1"/>
    <col min="528" max="528" width="12.5703125" style="231" customWidth="1"/>
    <col min="529" max="529" width="10.7109375" style="231" customWidth="1"/>
    <col min="530" max="530" width="10.28515625" style="231" customWidth="1"/>
    <col min="531" max="531" width="12.5703125" style="231" customWidth="1"/>
    <col min="532" max="532" width="10.7109375" style="231" customWidth="1"/>
    <col min="533" max="533" width="10.28515625" style="231" customWidth="1"/>
    <col min="534" max="534" width="12.42578125" style="231" customWidth="1"/>
    <col min="535" max="544" width="10.7109375" style="231" customWidth="1"/>
    <col min="545" max="545" width="10.28515625" style="231" customWidth="1"/>
    <col min="546" max="547" width="10.7109375" style="231" customWidth="1"/>
    <col min="548" max="548" width="10.28515625" style="231" customWidth="1"/>
    <col min="549" max="549" width="12.140625" style="231" customWidth="1"/>
    <col min="550" max="550" width="10.7109375" style="231" customWidth="1"/>
    <col min="551" max="551" width="10.28515625" style="231" customWidth="1"/>
    <col min="552" max="552" width="10.7109375" style="231" customWidth="1"/>
    <col min="553" max="553" width="9.140625" style="231"/>
    <col min="554" max="554" width="13.85546875" style="231" customWidth="1"/>
    <col min="555" max="555" width="4.5703125" style="231" customWidth="1"/>
    <col min="556" max="557" width="9.140625" style="231"/>
    <col min="558" max="558" width="10.140625" style="231" bestFit="1" customWidth="1"/>
    <col min="559" max="559" width="12.42578125" style="231" bestFit="1" customWidth="1"/>
    <col min="560" max="561" width="12.42578125" style="231" customWidth="1"/>
    <col min="562" max="562" width="12.42578125" style="231" bestFit="1" customWidth="1"/>
    <col min="563" max="563" width="12.42578125" style="231" customWidth="1"/>
    <col min="564" max="564" width="13.5703125" style="231" bestFit="1" customWidth="1"/>
    <col min="565" max="565" width="21.5703125" style="231" bestFit="1" customWidth="1"/>
    <col min="566" max="566" width="19.42578125" style="231" bestFit="1" customWidth="1"/>
    <col min="567" max="567" width="11.42578125" style="231" bestFit="1" customWidth="1"/>
    <col min="568" max="569" width="9.140625" style="231"/>
    <col min="570" max="570" width="11.42578125" style="231" bestFit="1" customWidth="1"/>
    <col min="571" max="714" width="9.140625" style="231"/>
    <col min="715" max="715" width="19.5703125" style="231" customWidth="1"/>
    <col min="716" max="716" width="5.42578125" style="231" customWidth="1"/>
    <col min="717" max="717" width="44.7109375" style="231" customWidth="1"/>
    <col min="718" max="718" width="7" style="231" customWidth="1"/>
    <col min="719" max="719" width="10.7109375" style="231" customWidth="1"/>
    <col min="720" max="720" width="10.28515625" style="231" customWidth="1"/>
    <col min="721" max="722" width="10.7109375" style="231" customWidth="1"/>
    <col min="723" max="723" width="10.28515625" style="231" customWidth="1"/>
    <col min="724" max="725" width="10.7109375" style="231" customWidth="1"/>
    <col min="726" max="726" width="10.28515625" style="231" customWidth="1"/>
    <col min="727" max="727" width="13" style="231" customWidth="1"/>
    <col min="728" max="728" width="10.7109375" style="231" customWidth="1"/>
    <col min="729" max="729" width="10.28515625" style="231" customWidth="1"/>
    <col min="730" max="730" width="13" style="231" customWidth="1"/>
    <col min="731" max="731" width="10.7109375" style="231" customWidth="1"/>
    <col min="732" max="732" width="10.28515625" style="231" customWidth="1"/>
    <col min="733" max="733" width="13.28515625" style="231" customWidth="1"/>
    <col min="734" max="734" width="10.7109375" style="231" customWidth="1"/>
    <col min="735" max="735" width="10.28515625" style="231" customWidth="1"/>
    <col min="736" max="737" width="10.7109375" style="231" customWidth="1"/>
    <col min="738" max="738" width="10.28515625" style="231" customWidth="1"/>
    <col min="739" max="739" width="13.42578125" style="231" customWidth="1"/>
    <col min="740" max="740" width="10.7109375" style="231" customWidth="1"/>
    <col min="741" max="741" width="10.28515625" style="231" customWidth="1"/>
    <col min="742" max="743" width="10.7109375" style="231" customWidth="1"/>
    <col min="744" max="744" width="10.28515625" style="231" customWidth="1"/>
    <col min="745" max="745" width="12.28515625" style="231" customWidth="1"/>
    <col min="746" max="746" width="10.7109375" style="231" customWidth="1"/>
    <col min="747" max="747" width="10.28515625" style="231" customWidth="1"/>
    <col min="748" max="749" width="10.7109375" style="231" customWidth="1"/>
    <col min="750" max="750" width="10.28515625" style="231" customWidth="1"/>
    <col min="751" max="752" width="10.7109375" style="231" customWidth="1"/>
    <col min="753" max="753" width="10.28515625" style="231" customWidth="1"/>
    <col min="754" max="755" width="10.7109375" style="231" customWidth="1"/>
    <col min="756" max="756" width="10.28515625" style="231" customWidth="1"/>
    <col min="757" max="758" width="10.7109375" style="231" customWidth="1"/>
    <col min="759" max="759" width="10.28515625" style="231" customWidth="1"/>
    <col min="760" max="760" width="12.85546875" style="231" customWidth="1"/>
    <col min="761" max="761" width="10.7109375" style="231" customWidth="1"/>
    <col min="762" max="762" width="10.28515625" style="231" customWidth="1"/>
    <col min="763" max="763" width="12.5703125" style="231" customWidth="1"/>
    <col min="764" max="764" width="10.7109375" style="231" customWidth="1"/>
    <col min="765" max="765" width="10.28515625" style="231" customWidth="1"/>
    <col min="766" max="766" width="12.5703125" style="231" customWidth="1"/>
    <col min="767" max="767" width="10.7109375" style="231" customWidth="1"/>
    <col min="768" max="768" width="10.28515625" style="231" customWidth="1"/>
    <col min="769" max="769" width="12.7109375" style="231" customWidth="1"/>
    <col min="770" max="770" width="10.7109375" style="231" customWidth="1"/>
    <col min="771" max="771" width="10.28515625" style="231" customWidth="1"/>
    <col min="772" max="772" width="13.140625" style="231" customWidth="1"/>
    <col min="773" max="773" width="10.7109375" style="231" customWidth="1"/>
    <col min="774" max="774" width="10.28515625" style="231" customWidth="1"/>
    <col min="775" max="775" width="12.140625" style="231" customWidth="1"/>
    <col min="776" max="776" width="10.7109375" style="231" customWidth="1"/>
    <col min="777" max="777" width="10.28515625" style="231" customWidth="1"/>
    <col min="778" max="778" width="12.42578125" style="231" customWidth="1"/>
    <col min="779" max="779" width="10.7109375" style="231" customWidth="1"/>
    <col min="780" max="780" width="10.28515625" style="231" customWidth="1"/>
    <col min="781" max="782" width="10.7109375" style="231" customWidth="1"/>
    <col min="783" max="783" width="10.28515625" style="231" customWidth="1"/>
    <col min="784" max="784" width="12.5703125" style="231" customWidth="1"/>
    <col min="785" max="785" width="10.7109375" style="231" customWidth="1"/>
    <col min="786" max="786" width="10.28515625" style="231" customWidth="1"/>
    <col min="787" max="787" width="12.5703125" style="231" customWidth="1"/>
    <col min="788" max="788" width="10.7109375" style="231" customWidth="1"/>
    <col min="789" max="789" width="10.28515625" style="231" customWidth="1"/>
    <col min="790" max="790" width="12.42578125" style="231" customWidth="1"/>
    <col min="791" max="800" width="10.7109375" style="231" customWidth="1"/>
    <col min="801" max="801" width="10.28515625" style="231" customWidth="1"/>
    <col min="802" max="803" width="10.7109375" style="231" customWidth="1"/>
    <col min="804" max="804" width="10.28515625" style="231" customWidth="1"/>
    <col min="805" max="805" width="12.140625" style="231" customWidth="1"/>
    <col min="806" max="806" width="10.7109375" style="231" customWidth="1"/>
    <col min="807" max="807" width="10.28515625" style="231" customWidth="1"/>
    <col min="808" max="808" width="10.7109375" style="231" customWidth="1"/>
    <col min="809" max="809" width="9.140625" style="231"/>
    <col min="810" max="810" width="13.85546875" style="231" customWidth="1"/>
    <col min="811" max="811" width="4.5703125" style="231" customWidth="1"/>
    <col min="812" max="813" width="9.140625" style="231"/>
    <col min="814" max="814" width="10.140625" style="231" bestFit="1" customWidth="1"/>
    <col min="815" max="815" width="12.42578125" style="231" bestFit="1" customWidth="1"/>
    <col min="816" max="817" width="12.42578125" style="231" customWidth="1"/>
    <col min="818" max="818" width="12.42578125" style="231" bestFit="1" customWidth="1"/>
    <col min="819" max="819" width="12.42578125" style="231" customWidth="1"/>
    <col min="820" max="820" width="13.5703125" style="231" bestFit="1" customWidth="1"/>
    <col min="821" max="821" width="21.5703125" style="231" bestFit="1" customWidth="1"/>
    <col min="822" max="822" width="19.42578125" style="231" bestFit="1" customWidth="1"/>
    <col min="823" max="823" width="11.42578125" style="231" bestFit="1" customWidth="1"/>
    <col min="824" max="825" width="9.140625" style="231"/>
    <col min="826" max="826" width="11.42578125" style="231" bestFit="1" customWidth="1"/>
    <col min="827" max="970" width="9.140625" style="231"/>
    <col min="971" max="971" width="19.5703125" style="231" customWidth="1"/>
    <col min="972" max="972" width="5.42578125" style="231" customWidth="1"/>
    <col min="973" max="973" width="44.7109375" style="231" customWidth="1"/>
    <col min="974" max="974" width="7" style="231" customWidth="1"/>
    <col min="975" max="975" width="10.7109375" style="231" customWidth="1"/>
    <col min="976" max="976" width="10.28515625" style="231" customWidth="1"/>
    <col min="977" max="978" width="10.7109375" style="231" customWidth="1"/>
    <col min="979" max="979" width="10.28515625" style="231" customWidth="1"/>
    <col min="980" max="981" width="10.7109375" style="231" customWidth="1"/>
    <col min="982" max="982" width="10.28515625" style="231" customWidth="1"/>
    <col min="983" max="983" width="13" style="231" customWidth="1"/>
    <col min="984" max="984" width="10.7109375" style="231" customWidth="1"/>
    <col min="985" max="985" width="10.28515625" style="231" customWidth="1"/>
    <col min="986" max="986" width="13" style="231" customWidth="1"/>
    <col min="987" max="987" width="10.7109375" style="231" customWidth="1"/>
    <col min="988" max="988" width="10.28515625" style="231" customWidth="1"/>
    <col min="989" max="989" width="13.28515625" style="231" customWidth="1"/>
    <col min="990" max="990" width="10.7109375" style="231" customWidth="1"/>
    <col min="991" max="991" width="10.28515625" style="231" customWidth="1"/>
    <col min="992" max="993" width="10.7109375" style="231" customWidth="1"/>
    <col min="994" max="994" width="10.28515625" style="231" customWidth="1"/>
    <col min="995" max="995" width="13.42578125" style="231" customWidth="1"/>
    <col min="996" max="996" width="10.7109375" style="231" customWidth="1"/>
    <col min="997" max="997" width="10.28515625" style="231" customWidth="1"/>
    <col min="998" max="999" width="10.7109375" style="231" customWidth="1"/>
    <col min="1000" max="1000" width="10.28515625" style="231" customWidth="1"/>
    <col min="1001" max="1001" width="12.28515625" style="231" customWidth="1"/>
    <col min="1002" max="1002" width="10.7109375" style="231" customWidth="1"/>
    <col min="1003" max="1003" width="10.28515625" style="231" customWidth="1"/>
    <col min="1004" max="1005" width="10.7109375" style="231" customWidth="1"/>
    <col min="1006" max="1006" width="10.28515625" style="231" customWidth="1"/>
    <col min="1007" max="1008" width="10.7109375" style="231" customWidth="1"/>
    <col min="1009" max="1009" width="10.28515625" style="231" customWidth="1"/>
    <col min="1010" max="1011" width="10.7109375" style="231" customWidth="1"/>
    <col min="1012" max="1012" width="10.28515625" style="231" customWidth="1"/>
    <col min="1013" max="1014" width="10.7109375" style="231" customWidth="1"/>
    <col min="1015" max="1015" width="10.28515625" style="231" customWidth="1"/>
    <col min="1016" max="1016" width="12.85546875" style="231" customWidth="1"/>
    <col min="1017" max="1017" width="10.7109375" style="231" customWidth="1"/>
    <col min="1018" max="1018" width="10.28515625" style="231" customWidth="1"/>
    <col min="1019" max="1019" width="12.5703125" style="231" customWidth="1"/>
    <col min="1020" max="1020" width="10.7109375" style="231" customWidth="1"/>
    <col min="1021" max="1021" width="10.28515625" style="231" customWidth="1"/>
    <col min="1022" max="1022" width="12.5703125" style="231" customWidth="1"/>
    <col min="1023" max="1023" width="10.7109375" style="231" customWidth="1"/>
    <col min="1024" max="1024" width="10.28515625" style="231" customWidth="1"/>
    <col min="1025" max="1025" width="12.7109375" style="231" customWidth="1"/>
    <col min="1026" max="1026" width="10.7109375" style="231" customWidth="1"/>
    <col min="1027" max="1027" width="10.28515625" style="231" customWidth="1"/>
    <col min="1028" max="1028" width="13.140625" style="231" customWidth="1"/>
    <col min="1029" max="1029" width="10.7109375" style="231" customWidth="1"/>
    <col min="1030" max="1030" width="10.28515625" style="231" customWidth="1"/>
    <col min="1031" max="1031" width="12.140625" style="231" customWidth="1"/>
    <col min="1032" max="1032" width="10.7109375" style="231" customWidth="1"/>
    <col min="1033" max="1033" width="10.28515625" style="231" customWidth="1"/>
    <col min="1034" max="1034" width="12.42578125" style="231" customWidth="1"/>
    <col min="1035" max="1035" width="10.7109375" style="231" customWidth="1"/>
    <col min="1036" max="1036" width="10.28515625" style="231" customWidth="1"/>
    <col min="1037" max="1038" width="10.7109375" style="231" customWidth="1"/>
    <col min="1039" max="1039" width="10.28515625" style="231" customWidth="1"/>
    <col min="1040" max="1040" width="12.5703125" style="231" customWidth="1"/>
    <col min="1041" max="1041" width="10.7109375" style="231" customWidth="1"/>
    <col min="1042" max="1042" width="10.28515625" style="231" customWidth="1"/>
    <col min="1043" max="1043" width="12.5703125" style="231" customWidth="1"/>
    <col min="1044" max="1044" width="10.7109375" style="231" customWidth="1"/>
    <col min="1045" max="1045" width="10.28515625" style="231" customWidth="1"/>
    <col min="1046" max="1046" width="12.42578125" style="231" customWidth="1"/>
    <col min="1047" max="1056" width="10.7109375" style="231" customWidth="1"/>
    <col min="1057" max="1057" width="10.28515625" style="231" customWidth="1"/>
    <col min="1058" max="1059" width="10.7109375" style="231" customWidth="1"/>
    <col min="1060" max="1060" width="10.28515625" style="231" customWidth="1"/>
    <col min="1061" max="1061" width="12.140625" style="231" customWidth="1"/>
    <col min="1062" max="1062" width="10.7109375" style="231" customWidth="1"/>
    <col min="1063" max="1063" width="10.28515625" style="231" customWidth="1"/>
    <col min="1064" max="1064" width="10.7109375" style="231" customWidth="1"/>
    <col min="1065" max="1065" width="9.140625" style="231"/>
    <col min="1066" max="1066" width="13.85546875" style="231" customWidth="1"/>
    <col min="1067" max="1067" width="4.5703125" style="231" customWidth="1"/>
    <col min="1068" max="1069" width="9.140625" style="231"/>
    <col min="1070" max="1070" width="10.140625" style="231" bestFit="1" customWidth="1"/>
    <col min="1071" max="1071" width="12.42578125" style="231" bestFit="1" customWidth="1"/>
    <col min="1072" max="1073" width="12.42578125" style="231" customWidth="1"/>
    <col min="1074" max="1074" width="12.42578125" style="231" bestFit="1" customWidth="1"/>
    <col min="1075" max="1075" width="12.42578125" style="231" customWidth="1"/>
    <col min="1076" max="1076" width="13.5703125" style="231" bestFit="1" customWidth="1"/>
    <col min="1077" max="1077" width="21.5703125" style="231" bestFit="1" customWidth="1"/>
    <col min="1078" max="1078" width="19.42578125" style="231" bestFit="1" customWidth="1"/>
    <col min="1079" max="1079" width="11.42578125" style="231" bestFit="1" customWidth="1"/>
    <col min="1080" max="1081" width="9.140625" style="231"/>
    <col min="1082" max="1082" width="11.42578125" style="231" bestFit="1" customWidth="1"/>
    <col min="1083" max="1226" width="9.140625" style="231"/>
    <col min="1227" max="1227" width="19.5703125" style="231" customWidth="1"/>
    <col min="1228" max="1228" width="5.42578125" style="231" customWidth="1"/>
    <col min="1229" max="1229" width="44.7109375" style="231" customWidth="1"/>
    <col min="1230" max="1230" width="7" style="231" customWidth="1"/>
    <col min="1231" max="1231" width="10.7109375" style="231" customWidth="1"/>
    <col min="1232" max="1232" width="10.28515625" style="231" customWidth="1"/>
    <col min="1233" max="1234" width="10.7109375" style="231" customWidth="1"/>
    <col min="1235" max="1235" width="10.28515625" style="231" customWidth="1"/>
    <col min="1236" max="1237" width="10.7109375" style="231" customWidth="1"/>
    <col min="1238" max="1238" width="10.28515625" style="231" customWidth="1"/>
    <col min="1239" max="1239" width="13" style="231" customWidth="1"/>
    <col min="1240" max="1240" width="10.7109375" style="231" customWidth="1"/>
    <col min="1241" max="1241" width="10.28515625" style="231" customWidth="1"/>
    <col min="1242" max="1242" width="13" style="231" customWidth="1"/>
    <col min="1243" max="1243" width="10.7109375" style="231" customWidth="1"/>
    <col min="1244" max="1244" width="10.28515625" style="231" customWidth="1"/>
    <col min="1245" max="1245" width="13.28515625" style="231" customWidth="1"/>
    <col min="1246" max="1246" width="10.7109375" style="231" customWidth="1"/>
    <col min="1247" max="1247" width="10.28515625" style="231" customWidth="1"/>
    <col min="1248" max="1249" width="10.7109375" style="231" customWidth="1"/>
    <col min="1250" max="1250" width="10.28515625" style="231" customWidth="1"/>
    <col min="1251" max="1251" width="13.42578125" style="231" customWidth="1"/>
    <col min="1252" max="1252" width="10.7109375" style="231" customWidth="1"/>
    <col min="1253" max="1253" width="10.28515625" style="231" customWidth="1"/>
    <col min="1254" max="1255" width="10.7109375" style="231" customWidth="1"/>
    <col min="1256" max="1256" width="10.28515625" style="231" customWidth="1"/>
    <col min="1257" max="1257" width="12.28515625" style="231" customWidth="1"/>
    <col min="1258" max="1258" width="10.7109375" style="231" customWidth="1"/>
    <col min="1259" max="1259" width="10.28515625" style="231" customWidth="1"/>
    <col min="1260" max="1261" width="10.7109375" style="231" customWidth="1"/>
    <col min="1262" max="1262" width="10.28515625" style="231" customWidth="1"/>
    <col min="1263" max="1264" width="10.7109375" style="231" customWidth="1"/>
    <col min="1265" max="1265" width="10.28515625" style="231" customWidth="1"/>
    <col min="1266" max="1267" width="10.7109375" style="231" customWidth="1"/>
    <col min="1268" max="1268" width="10.28515625" style="231" customWidth="1"/>
    <col min="1269" max="1270" width="10.7109375" style="231" customWidth="1"/>
    <col min="1271" max="1271" width="10.28515625" style="231" customWidth="1"/>
    <col min="1272" max="1272" width="12.85546875" style="231" customWidth="1"/>
    <col min="1273" max="1273" width="10.7109375" style="231" customWidth="1"/>
    <col min="1274" max="1274" width="10.28515625" style="231" customWidth="1"/>
    <col min="1275" max="1275" width="12.5703125" style="231" customWidth="1"/>
    <col min="1276" max="1276" width="10.7109375" style="231" customWidth="1"/>
    <col min="1277" max="1277" width="10.28515625" style="231" customWidth="1"/>
    <col min="1278" max="1278" width="12.5703125" style="231" customWidth="1"/>
    <col min="1279" max="1279" width="10.7109375" style="231" customWidth="1"/>
    <col min="1280" max="1280" width="10.28515625" style="231" customWidth="1"/>
    <col min="1281" max="1281" width="12.7109375" style="231" customWidth="1"/>
    <col min="1282" max="1282" width="10.7109375" style="231" customWidth="1"/>
    <col min="1283" max="1283" width="10.28515625" style="231" customWidth="1"/>
    <col min="1284" max="1284" width="13.140625" style="231" customWidth="1"/>
    <col min="1285" max="1285" width="10.7109375" style="231" customWidth="1"/>
    <col min="1286" max="1286" width="10.28515625" style="231" customWidth="1"/>
    <col min="1287" max="1287" width="12.140625" style="231" customWidth="1"/>
    <col min="1288" max="1288" width="10.7109375" style="231" customWidth="1"/>
    <col min="1289" max="1289" width="10.28515625" style="231" customWidth="1"/>
    <col min="1290" max="1290" width="12.42578125" style="231" customWidth="1"/>
    <col min="1291" max="1291" width="10.7109375" style="231" customWidth="1"/>
    <col min="1292" max="1292" width="10.28515625" style="231" customWidth="1"/>
    <col min="1293" max="1294" width="10.7109375" style="231" customWidth="1"/>
    <col min="1295" max="1295" width="10.28515625" style="231" customWidth="1"/>
    <col min="1296" max="1296" width="12.5703125" style="231" customWidth="1"/>
    <col min="1297" max="1297" width="10.7109375" style="231" customWidth="1"/>
    <col min="1298" max="1298" width="10.28515625" style="231" customWidth="1"/>
    <col min="1299" max="1299" width="12.5703125" style="231" customWidth="1"/>
    <col min="1300" max="1300" width="10.7109375" style="231" customWidth="1"/>
    <col min="1301" max="1301" width="10.28515625" style="231" customWidth="1"/>
    <col min="1302" max="1302" width="12.42578125" style="231" customWidth="1"/>
    <col min="1303" max="1312" width="10.7109375" style="231" customWidth="1"/>
    <col min="1313" max="1313" width="10.28515625" style="231" customWidth="1"/>
    <col min="1314" max="1315" width="10.7109375" style="231" customWidth="1"/>
    <col min="1316" max="1316" width="10.28515625" style="231" customWidth="1"/>
    <col min="1317" max="1317" width="12.140625" style="231" customWidth="1"/>
    <col min="1318" max="1318" width="10.7109375" style="231" customWidth="1"/>
    <col min="1319" max="1319" width="10.28515625" style="231" customWidth="1"/>
    <col min="1320" max="1320" width="10.7109375" style="231" customWidth="1"/>
    <col min="1321" max="1321" width="9.140625" style="231"/>
    <col min="1322" max="1322" width="13.85546875" style="231" customWidth="1"/>
    <col min="1323" max="1323" width="4.5703125" style="231" customWidth="1"/>
    <col min="1324" max="1325" width="9.140625" style="231"/>
    <col min="1326" max="1326" width="10.140625" style="231" bestFit="1" customWidth="1"/>
    <col min="1327" max="1327" width="12.42578125" style="231" bestFit="1" customWidth="1"/>
    <col min="1328" max="1329" width="12.42578125" style="231" customWidth="1"/>
    <col min="1330" max="1330" width="12.42578125" style="231" bestFit="1" customWidth="1"/>
    <col min="1331" max="1331" width="12.42578125" style="231" customWidth="1"/>
    <col min="1332" max="1332" width="13.5703125" style="231" bestFit="1" customWidth="1"/>
    <col min="1333" max="1333" width="21.5703125" style="231" bestFit="1" customWidth="1"/>
    <col min="1334" max="1334" width="19.42578125" style="231" bestFit="1" customWidth="1"/>
    <col min="1335" max="1335" width="11.42578125" style="231" bestFit="1" customWidth="1"/>
    <col min="1336" max="1337" width="9.140625" style="231"/>
    <col min="1338" max="1338" width="11.42578125" style="231" bestFit="1" customWidth="1"/>
    <col min="1339" max="1482" width="9.140625" style="231"/>
    <col min="1483" max="1483" width="19.5703125" style="231" customWidth="1"/>
    <col min="1484" max="1484" width="5.42578125" style="231" customWidth="1"/>
    <col min="1485" max="1485" width="44.7109375" style="231" customWidth="1"/>
    <col min="1486" max="1486" width="7" style="231" customWidth="1"/>
    <col min="1487" max="1487" width="10.7109375" style="231" customWidth="1"/>
    <col min="1488" max="1488" width="10.28515625" style="231" customWidth="1"/>
    <col min="1489" max="1490" width="10.7109375" style="231" customWidth="1"/>
    <col min="1491" max="1491" width="10.28515625" style="231" customWidth="1"/>
    <col min="1492" max="1493" width="10.7109375" style="231" customWidth="1"/>
    <col min="1494" max="1494" width="10.28515625" style="231" customWidth="1"/>
    <col min="1495" max="1495" width="13" style="231" customWidth="1"/>
    <col min="1496" max="1496" width="10.7109375" style="231" customWidth="1"/>
    <col min="1497" max="1497" width="10.28515625" style="231" customWidth="1"/>
    <col min="1498" max="1498" width="13" style="231" customWidth="1"/>
    <col min="1499" max="1499" width="10.7109375" style="231" customWidth="1"/>
    <col min="1500" max="1500" width="10.28515625" style="231" customWidth="1"/>
    <col min="1501" max="1501" width="13.28515625" style="231" customWidth="1"/>
    <col min="1502" max="1502" width="10.7109375" style="231" customWidth="1"/>
    <col min="1503" max="1503" width="10.28515625" style="231" customWidth="1"/>
    <col min="1504" max="1505" width="10.7109375" style="231" customWidth="1"/>
    <col min="1506" max="1506" width="10.28515625" style="231" customWidth="1"/>
    <col min="1507" max="1507" width="13.42578125" style="231" customWidth="1"/>
    <col min="1508" max="1508" width="10.7109375" style="231" customWidth="1"/>
    <col min="1509" max="1509" width="10.28515625" style="231" customWidth="1"/>
    <col min="1510" max="1511" width="10.7109375" style="231" customWidth="1"/>
    <col min="1512" max="1512" width="10.28515625" style="231" customWidth="1"/>
    <col min="1513" max="1513" width="12.28515625" style="231" customWidth="1"/>
    <col min="1514" max="1514" width="10.7109375" style="231" customWidth="1"/>
    <col min="1515" max="1515" width="10.28515625" style="231" customWidth="1"/>
    <col min="1516" max="1517" width="10.7109375" style="231" customWidth="1"/>
    <col min="1518" max="1518" width="10.28515625" style="231" customWidth="1"/>
    <col min="1519" max="1520" width="10.7109375" style="231" customWidth="1"/>
    <col min="1521" max="1521" width="10.28515625" style="231" customWidth="1"/>
    <col min="1522" max="1523" width="10.7109375" style="231" customWidth="1"/>
    <col min="1524" max="1524" width="10.28515625" style="231" customWidth="1"/>
    <col min="1525" max="1526" width="10.7109375" style="231" customWidth="1"/>
    <col min="1527" max="1527" width="10.28515625" style="231" customWidth="1"/>
    <col min="1528" max="1528" width="12.85546875" style="231" customWidth="1"/>
    <col min="1529" max="1529" width="10.7109375" style="231" customWidth="1"/>
    <col min="1530" max="1530" width="10.28515625" style="231" customWidth="1"/>
    <col min="1531" max="1531" width="12.5703125" style="231" customWidth="1"/>
    <col min="1532" max="1532" width="10.7109375" style="231" customWidth="1"/>
    <col min="1533" max="1533" width="10.28515625" style="231" customWidth="1"/>
    <col min="1534" max="1534" width="12.5703125" style="231" customWidth="1"/>
    <col min="1535" max="1535" width="10.7109375" style="231" customWidth="1"/>
    <col min="1536" max="1536" width="10.28515625" style="231" customWidth="1"/>
    <col min="1537" max="1537" width="12.7109375" style="231" customWidth="1"/>
    <col min="1538" max="1538" width="10.7109375" style="231" customWidth="1"/>
    <col min="1539" max="1539" width="10.28515625" style="231" customWidth="1"/>
    <col min="1540" max="1540" width="13.140625" style="231" customWidth="1"/>
    <col min="1541" max="1541" width="10.7109375" style="231" customWidth="1"/>
    <col min="1542" max="1542" width="10.28515625" style="231" customWidth="1"/>
    <col min="1543" max="1543" width="12.140625" style="231" customWidth="1"/>
    <col min="1544" max="1544" width="10.7109375" style="231" customWidth="1"/>
    <col min="1545" max="1545" width="10.28515625" style="231" customWidth="1"/>
    <col min="1546" max="1546" width="12.42578125" style="231" customWidth="1"/>
    <col min="1547" max="1547" width="10.7109375" style="231" customWidth="1"/>
    <col min="1548" max="1548" width="10.28515625" style="231" customWidth="1"/>
    <col min="1549" max="1550" width="10.7109375" style="231" customWidth="1"/>
    <col min="1551" max="1551" width="10.28515625" style="231" customWidth="1"/>
    <col min="1552" max="1552" width="12.5703125" style="231" customWidth="1"/>
    <col min="1553" max="1553" width="10.7109375" style="231" customWidth="1"/>
    <col min="1554" max="1554" width="10.28515625" style="231" customWidth="1"/>
    <col min="1555" max="1555" width="12.5703125" style="231" customWidth="1"/>
    <col min="1556" max="1556" width="10.7109375" style="231" customWidth="1"/>
    <col min="1557" max="1557" width="10.28515625" style="231" customWidth="1"/>
    <col min="1558" max="1558" width="12.42578125" style="231" customWidth="1"/>
    <col min="1559" max="1568" width="10.7109375" style="231" customWidth="1"/>
    <col min="1569" max="1569" width="10.28515625" style="231" customWidth="1"/>
    <col min="1570" max="1571" width="10.7109375" style="231" customWidth="1"/>
    <col min="1572" max="1572" width="10.28515625" style="231" customWidth="1"/>
    <col min="1573" max="1573" width="12.140625" style="231" customWidth="1"/>
    <col min="1574" max="1574" width="10.7109375" style="231" customWidth="1"/>
    <col min="1575" max="1575" width="10.28515625" style="231" customWidth="1"/>
    <col min="1576" max="1576" width="10.7109375" style="231" customWidth="1"/>
    <col min="1577" max="1577" width="9.140625" style="231"/>
    <col min="1578" max="1578" width="13.85546875" style="231" customWidth="1"/>
    <col min="1579" max="1579" width="4.5703125" style="231" customWidth="1"/>
    <col min="1580" max="1581" width="9.140625" style="231"/>
    <col min="1582" max="1582" width="10.140625" style="231" bestFit="1" customWidth="1"/>
    <col min="1583" max="1583" width="12.42578125" style="231" bestFit="1" customWidth="1"/>
    <col min="1584" max="1585" width="12.42578125" style="231" customWidth="1"/>
    <col min="1586" max="1586" width="12.42578125" style="231" bestFit="1" customWidth="1"/>
    <col min="1587" max="1587" width="12.42578125" style="231" customWidth="1"/>
    <col min="1588" max="1588" width="13.5703125" style="231" bestFit="1" customWidth="1"/>
    <col min="1589" max="1589" width="21.5703125" style="231" bestFit="1" customWidth="1"/>
    <col min="1590" max="1590" width="19.42578125" style="231" bestFit="1" customWidth="1"/>
    <col min="1591" max="1591" width="11.42578125" style="231" bestFit="1" customWidth="1"/>
    <col min="1592" max="1593" width="9.140625" style="231"/>
    <col min="1594" max="1594" width="11.42578125" style="231" bestFit="1" customWidth="1"/>
    <col min="1595" max="1738" width="9.140625" style="231"/>
    <col min="1739" max="1739" width="19.5703125" style="231" customWidth="1"/>
    <col min="1740" max="1740" width="5.42578125" style="231" customWidth="1"/>
    <col min="1741" max="1741" width="44.7109375" style="231" customWidth="1"/>
    <col min="1742" max="1742" width="7" style="231" customWidth="1"/>
    <col min="1743" max="1743" width="10.7109375" style="231" customWidth="1"/>
    <col min="1744" max="1744" width="10.28515625" style="231" customWidth="1"/>
    <col min="1745" max="1746" width="10.7109375" style="231" customWidth="1"/>
    <col min="1747" max="1747" width="10.28515625" style="231" customWidth="1"/>
    <col min="1748" max="1749" width="10.7109375" style="231" customWidth="1"/>
    <col min="1750" max="1750" width="10.28515625" style="231" customWidth="1"/>
    <col min="1751" max="1751" width="13" style="231" customWidth="1"/>
    <col min="1752" max="1752" width="10.7109375" style="231" customWidth="1"/>
    <col min="1753" max="1753" width="10.28515625" style="231" customWidth="1"/>
    <col min="1754" max="1754" width="13" style="231" customWidth="1"/>
    <col min="1755" max="1755" width="10.7109375" style="231" customWidth="1"/>
    <col min="1756" max="1756" width="10.28515625" style="231" customWidth="1"/>
    <col min="1757" max="1757" width="13.28515625" style="231" customWidth="1"/>
    <col min="1758" max="1758" width="10.7109375" style="231" customWidth="1"/>
    <col min="1759" max="1759" width="10.28515625" style="231" customWidth="1"/>
    <col min="1760" max="1761" width="10.7109375" style="231" customWidth="1"/>
    <col min="1762" max="1762" width="10.28515625" style="231" customWidth="1"/>
    <col min="1763" max="1763" width="13.42578125" style="231" customWidth="1"/>
    <col min="1764" max="1764" width="10.7109375" style="231" customWidth="1"/>
    <col min="1765" max="1765" width="10.28515625" style="231" customWidth="1"/>
    <col min="1766" max="1767" width="10.7109375" style="231" customWidth="1"/>
    <col min="1768" max="1768" width="10.28515625" style="231" customWidth="1"/>
    <col min="1769" max="1769" width="12.28515625" style="231" customWidth="1"/>
    <col min="1770" max="1770" width="10.7109375" style="231" customWidth="1"/>
    <col min="1771" max="1771" width="10.28515625" style="231" customWidth="1"/>
    <col min="1772" max="1773" width="10.7109375" style="231" customWidth="1"/>
    <col min="1774" max="1774" width="10.28515625" style="231" customWidth="1"/>
    <col min="1775" max="1776" width="10.7109375" style="231" customWidth="1"/>
    <col min="1777" max="1777" width="10.28515625" style="231" customWidth="1"/>
    <col min="1778" max="1779" width="10.7109375" style="231" customWidth="1"/>
    <col min="1780" max="1780" width="10.28515625" style="231" customWidth="1"/>
    <col min="1781" max="1782" width="10.7109375" style="231" customWidth="1"/>
    <col min="1783" max="1783" width="10.28515625" style="231" customWidth="1"/>
    <col min="1784" max="1784" width="12.85546875" style="231" customWidth="1"/>
    <col min="1785" max="1785" width="10.7109375" style="231" customWidth="1"/>
    <col min="1786" max="1786" width="10.28515625" style="231" customWidth="1"/>
    <col min="1787" max="1787" width="12.5703125" style="231" customWidth="1"/>
    <col min="1788" max="1788" width="10.7109375" style="231" customWidth="1"/>
    <col min="1789" max="1789" width="10.28515625" style="231" customWidth="1"/>
    <col min="1790" max="1790" width="12.5703125" style="231" customWidth="1"/>
    <col min="1791" max="1791" width="10.7109375" style="231" customWidth="1"/>
    <col min="1792" max="1792" width="10.28515625" style="231" customWidth="1"/>
    <col min="1793" max="1793" width="12.7109375" style="231" customWidth="1"/>
    <col min="1794" max="1794" width="10.7109375" style="231" customWidth="1"/>
    <col min="1795" max="1795" width="10.28515625" style="231" customWidth="1"/>
    <col min="1796" max="1796" width="13.140625" style="231" customWidth="1"/>
    <col min="1797" max="1797" width="10.7109375" style="231" customWidth="1"/>
    <col min="1798" max="1798" width="10.28515625" style="231" customWidth="1"/>
    <col min="1799" max="1799" width="12.140625" style="231" customWidth="1"/>
    <col min="1800" max="1800" width="10.7109375" style="231" customWidth="1"/>
    <col min="1801" max="1801" width="10.28515625" style="231" customWidth="1"/>
    <col min="1802" max="1802" width="12.42578125" style="231" customWidth="1"/>
    <col min="1803" max="1803" width="10.7109375" style="231" customWidth="1"/>
    <col min="1804" max="1804" width="10.28515625" style="231" customWidth="1"/>
    <col min="1805" max="1806" width="10.7109375" style="231" customWidth="1"/>
    <col min="1807" max="1807" width="10.28515625" style="231" customWidth="1"/>
    <col min="1808" max="1808" width="12.5703125" style="231" customWidth="1"/>
    <col min="1809" max="1809" width="10.7109375" style="231" customWidth="1"/>
    <col min="1810" max="1810" width="10.28515625" style="231" customWidth="1"/>
    <col min="1811" max="1811" width="12.5703125" style="231" customWidth="1"/>
    <col min="1812" max="1812" width="10.7109375" style="231" customWidth="1"/>
    <col min="1813" max="1813" width="10.28515625" style="231" customWidth="1"/>
    <col min="1814" max="1814" width="12.42578125" style="231" customWidth="1"/>
    <col min="1815" max="1824" width="10.7109375" style="231" customWidth="1"/>
    <col min="1825" max="1825" width="10.28515625" style="231" customWidth="1"/>
    <col min="1826" max="1827" width="10.7109375" style="231" customWidth="1"/>
    <col min="1828" max="1828" width="10.28515625" style="231" customWidth="1"/>
    <col min="1829" max="1829" width="12.140625" style="231" customWidth="1"/>
    <col min="1830" max="1830" width="10.7109375" style="231" customWidth="1"/>
    <col min="1831" max="1831" width="10.28515625" style="231" customWidth="1"/>
    <col min="1832" max="1832" width="10.7109375" style="231" customWidth="1"/>
    <col min="1833" max="1833" width="9.140625" style="231"/>
    <col min="1834" max="1834" width="13.85546875" style="231" customWidth="1"/>
    <col min="1835" max="1835" width="4.5703125" style="231" customWidth="1"/>
    <col min="1836" max="1837" width="9.140625" style="231"/>
    <col min="1838" max="1838" width="10.140625" style="231" bestFit="1" customWidth="1"/>
    <col min="1839" max="1839" width="12.42578125" style="231" bestFit="1" customWidth="1"/>
    <col min="1840" max="1841" width="12.42578125" style="231" customWidth="1"/>
    <col min="1842" max="1842" width="12.42578125" style="231" bestFit="1" customWidth="1"/>
    <col min="1843" max="1843" width="12.42578125" style="231" customWidth="1"/>
    <col min="1844" max="1844" width="13.5703125" style="231" bestFit="1" customWidth="1"/>
    <col min="1845" max="1845" width="21.5703125" style="231" bestFit="1" customWidth="1"/>
    <col min="1846" max="1846" width="19.42578125" style="231" bestFit="1" customWidth="1"/>
    <col min="1847" max="1847" width="11.42578125" style="231" bestFit="1" customWidth="1"/>
    <col min="1848" max="1849" width="9.140625" style="231"/>
    <col min="1850" max="1850" width="11.42578125" style="231" bestFit="1" customWidth="1"/>
    <col min="1851" max="1994" width="9.140625" style="231"/>
    <col min="1995" max="1995" width="19.5703125" style="231" customWidth="1"/>
    <col min="1996" max="1996" width="5.42578125" style="231" customWidth="1"/>
    <col min="1997" max="1997" width="44.7109375" style="231" customWidth="1"/>
    <col min="1998" max="1998" width="7" style="231" customWidth="1"/>
    <col min="1999" max="1999" width="10.7109375" style="231" customWidth="1"/>
    <col min="2000" max="2000" width="10.28515625" style="231" customWidth="1"/>
    <col min="2001" max="2002" width="10.7109375" style="231" customWidth="1"/>
    <col min="2003" max="2003" width="10.28515625" style="231" customWidth="1"/>
    <col min="2004" max="2005" width="10.7109375" style="231" customWidth="1"/>
    <col min="2006" max="2006" width="10.28515625" style="231" customWidth="1"/>
    <col min="2007" max="2007" width="13" style="231" customWidth="1"/>
    <col min="2008" max="2008" width="10.7109375" style="231" customWidth="1"/>
    <col min="2009" max="2009" width="10.28515625" style="231" customWidth="1"/>
    <col min="2010" max="2010" width="13" style="231" customWidth="1"/>
    <col min="2011" max="2011" width="10.7109375" style="231" customWidth="1"/>
    <col min="2012" max="2012" width="10.28515625" style="231" customWidth="1"/>
    <col min="2013" max="2013" width="13.28515625" style="231" customWidth="1"/>
    <col min="2014" max="2014" width="10.7109375" style="231" customWidth="1"/>
    <col min="2015" max="2015" width="10.28515625" style="231" customWidth="1"/>
    <col min="2016" max="2017" width="10.7109375" style="231" customWidth="1"/>
    <col min="2018" max="2018" width="10.28515625" style="231" customWidth="1"/>
    <col min="2019" max="2019" width="13.42578125" style="231" customWidth="1"/>
    <col min="2020" max="2020" width="10.7109375" style="231" customWidth="1"/>
    <col min="2021" max="2021" width="10.28515625" style="231" customWidth="1"/>
    <col min="2022" max="2023" width="10.7109375" style="231" customWidth="1"/>
    <col min="2024" max="2024" width="10.28515625" style="231" customWidth="1"/>
    <col min="2025" max="2025" width="12.28515625" style="231" customWidth="1"/>
    <col min="2026" max="2026" width="10.7109375" style="231" customWidth="1"/>
    <col min="2027" max="2027" width="10.28515625" style="231" customWidth="1"/>
    <col min="2028" max="2029" width="10.7109375" style="231" customWidth="1"/>
    <col min="2030" max="2030" width="10.28515625" style="231" customWidth="1"/>
    <col min="2031" max="2032" width="10.7109375" style="231" customWidth="1"/>
    <col min="2033" max="2033" width="10.28515625" style="231" customWidth="1"/>
    <col min="2034" max="2035" width="10.7109375" style="231" customWidth="1"/>
    <col min="2036" max="2036" width="10.28515625" style="231" customWidth="1"/>
    <col min="2037" max="2038" width="10.7109375" style="231" customWidth="1"/>
    <col min="2039" max="2039" width="10.28515625" style="231" customWidth="1"/>
    <col min="2040" max="2040" width="12.85546875" style="231" customWidth="1"/>
    <col min="2041" max="2041" width="10.7109375" style="231" customWidth="1"/>
    <col min="2042" max="2042" width="10.28515625" style="231" customWidth="1"/>
    <col min="2043" max="2043" width="12.5703125" style="231" customWidth="1"/>
    <col min="2044" max="2044" width="10.7109375" style="231" customWidth="1"/>
    <col min="2045" max="2045" width="10.28515625" style="231" customWidth="1"/>
    <col min="2046" max="2046" width="12.5703125" style="231" customWidth="1"/>
    <col min="2047" max="2047" width="10.7109375" style="231" customWidth="1"/>
    <col min="2048" max="2048" width="10.28515625" style="231" customWidth="1"/>
    <col min="2049" max="2049" width="12.7109375" style="231" customWidth="1"/>
    <col min="2050" max="2050" width="10.7109375" style="231" customWidth="1"/>
    <col min="2051" max="2051" width="10.28515625" style="231" customWidth="1"/>
    <col min="2052" max="2052" width="13.140625" style="231" customWidth="1"/>
    <col min="2053" max="2053" width="10.7109375" style="231" customWidth="1"/>
    <col min="2054" max="2054" width="10.28515625" style="231" customWidth="1"/>
    <col min="2055" max="2055" width="12.140625" style="231" customWidth="1"/>
    <col min="2056" max="2056" width="10.7109375" style="231" customWidth="1"/>
    <col min="2057" max="2057" width="10.28515625" style="231" customWidth="1"/>
    <col min="2058" max="2058" width="12.42578125" style="231" customWidth="1"/>
    <col min="2059" max="2059" width="10.7109375" style="231" customWidth="1"/>
    <col min="2060" max="2060" width="10.28515625" style="231" customWidth="1"/>
    <col min="2061" max="2062" width="10.7109375" style="231" customWidth="1"/>
    <col min="2063" max="2063" width="10.28515625" style="231" customWidth="1"/>
    <col min="2064" max="2064" width="12.5703125" style="231" customWidth="1"/>
    <col min="2065" max="2065" width="10.7109375" style="231" customWidth="1"/>
    <col min="2066" max="2066" width="10.28515625" style="231" customWidth="1"/>
    <col min="2067" max="2067" width="12.5703125" style="231" customWidth="1"/>
    <col min="2068" max="2068" width="10.7109375" style="231" customWidth="1"/>
    <col min="2069" max="2069" width="10.28515625" style="231" customWidth="1"/>
    <col min="2070" max="2070" width="12.42578125" style="231" customWidth="1"/>
    <col min="2071" max="2080" width="10.7109375" style="231" customWidth="1"/>
    <col min="2081" max="2081" width="10.28515625" style="231" customWidth="1"/>
    <col min="2082" max="2083" width="10.7109375" style="231" customWidth="1"/>
    <col min="2084" max="2084" width="10.28515625" style="231" customWidth="1"/>
    <col min="2085" max="2085" width="12.140625" style="231" customWidth="1"/>
    <col min="2086" max="2086" width="10.7109375" style="231" customWidth="1"/>
    <col min="2087" max="2087" width="10.28515625" style="231" customWidth="1"/>
    <col min="2088" max="2088" width="10.7109375" style="231" customWidth="1"/>
    <col min="2089" max="2089" width="9.140625" style="231"/>
    <col min="2090" max="2090" width="13.85546875" style="231" customWidth="1"/>
    <col min="2091" max="2091" width="4.5703125" style="231" customWidth="1"/>
    <col min="2092" max="2093" width="9.140625" style="231"/>
    <col min="2094" max="2094" width="10.140625" style="231" bestFit="1" customWidth="1"/>
    <col min="2095" max="2095" width="12.42578125" style="231" bestFit="1" customWidth="1"/>
    <col min="2096" max="2097" width="12.42578125" style="231" customWidth="1"/>
    <col min="2098" max="2098" width="12.42578125" style="231" bestFit="1" customWidth="1"/>
    <col min="2099" max="2099" width="12.42578125" style="231" customWidth="1"/>
    <col min="2100" max="2100" width="13.5703125" style="231" bestFit="1" customWidth="1"/>
    <col min="2101" max="2101" width="21.5703125" style="231" bestFit="1" customWidth="1"/>
    <col min="2102" max="2102" width="19.42578125" style="231" bestFit="1" customWidth="1"/>
    <col min="2103" max="2103" width="11.42578125" style="231" bestFit="1" customWidth="1"/>
    <col min="2104" max="2105" width="9.140625" style="231"/>
    <col min="2106" max="2106" width="11.42578125" style="231" bestFit="1" customWidth="1"/>
    <col min="2107" max="2250" width="9.140625" style="231"/>
    <col min="2251" max="2251" width="19.5703125" style="231" customWidth="1"/>
    <col min="2252" max="2252" width="5.42578125" style="231" customWidth="1"/>
    <col min="2253" max="2253" width="44.7109375" style="231" customWidth="1"/>
    <col min="2254" max="2254" width="7" style="231" customWidth="1"/>
    <col min="2255" max="2255" width="10.7109375" style="231" customWidth="1"/>
    <col min="2256" max="2256" width="10.28515625" style="231" customWidth="1"/>
    <col min="2257" max="2258" width="10.7109375" style="231" customWidth="1"/>
    <col min="2259" max="2259" width="10.28515625" style="231" customWidth="1"/>
    <col min="2260" max="2261" width="10.7109375" style="231" customWidth="1"/>
    <col min="2262" max="2262" width="10.28515625" style="231" customWidth="1"/>
    <col min="2263" max="2263" width="13" style="231" customWidth="1"/>
    <col min="2264" max="2264" width="10.7109375" style="231" customWidth="1"/>
    <col min="2265" max="2265" width="10.28515625" style="231" customWidth="1"/>
    <col min="2266" max="2266" width="13" style="231" customWidth="1"/>
    <col min="2267" max="2267" width="10.7109375" style="231" customWidth="1"/>
    <col min="2268" max="2268" width="10.28515625" style="231" customWidth="1"/>
    <col min="2269" max="2269" width="13.28515625" style="231" customWidth="1"/>
    <col min="2270" max="2270" width="10.7109375" style="231" customWidth="1"/>
    <col min="2271" max="2271" width="10.28515625" style="231" customWidth="1"/>
    <col min="2272" max="2273" width="10.7109375" style="231" customWidth="1"/>
    <col min="2274" max="2274" width="10.28515625" style="231" customWidth="1"/>
    <col min="2275" max="2275" width="13.42578125" style="231" customWidth="1"/>
    <col min="2276" max="2276" width="10.7109375" style="231" customWidth="1"/>
    <col min="2277" max="2277" width="10.28515625" style="231" customWidth="1"/>
    <col min="2278" max="2279" width="10.7109375" style="231" customWidth="1"/>
    <col min="2280" max="2280" width="10.28515625" style="231" customWidth="1"/>
    <col min="2281" max="2281" width="12.28515625" style="231" customWidth="1"/>
    <col min="2282" max="2282" width="10.7109375" style="231" customWidth="1"/>
    <col min="2283" max="2283" width="10.28515625" style="231" customWidth="1"/>
    <col min="2284" max="2285" width="10.7109375" style="231" customWidth="1"/>
    <col min="2286" max="2286" width="10.28515625" style="231" customWidth="1"/>
    <col min="2287" max="2288" width="10.7109375" style="231" customWidth="1"/>
    <col min="2289" max="2289" width="10.28515625" style="231" customWidth="1"/>
    <col min="2290" max="2291" width="10.7109375" style="231" customWidth="1"/>
    <col min="2292" max="2292" width="10.28515625" style="231" customWidth="1"/>
    <col min="2293" max="2294" width="10.7109375" style="231" customWidth="1"/>
    <col min="2295" max="2295" width="10.28515625" style="231" customWidth="1"/>
    <col min="2296" max="2296" width="12.85546875" style="231" customWidth="1"/>
    <col min="2297" max="2297" width="10.7109375" style="231" customWidth="1"/>
    <col min="2298" max="2298" width="10.28515625" style="231" customWidth="1"/>
    <col min="2299" max="2299" width="12.5703125" style="231" customWidth="1"/>
    <col min="2300" max="2300" width="10.7109375" style="231" customWidth="1"/>
    <col min="2301" max="2301" width="10.28515625" style="231" customWidth="1"/>
    <col min="2302" max="2302" width="12.5703125" style="231" customWidth="1"/>
    <col min="2303" max="2303" width="10.7109375" style="231" customWidth="1"/>
    <col min="2304" max="2304" width="10.28515625" style="231" customWidth="1"/>
    <col min="2305" max="2305" width="12.7109375" style="231" customWidth="1"/>
    <col min="2306" max="2306" width="10.7109375" style="231" customWidth="1"/>
    <col min="2307" max="2307" width="10.28515625" style="231" customWidth="1"/>
    <col min="2308" max="2308" width="13.140625" style="231" customWidth="1"/>
    <col min="2309" max="2309" width="10.7109375" style="231" customWidth="1"/>
    <col min="2310" max="2310" width="10.28515625" style="231" customWidth="1"/>
    <col min="2311" max="2311" width="12.140625" style="231" customWidth="1"/>
    <col min="2312" max="2312" width="10.7109375" style="231" customWidth="1"/>
    <col min="2313" max="2313" width="10.28515625" style="231" customWidth="1"/>
    <col min="2314" max="2314" width="12.42578125" style="231" customWidth="1"/>
    <col min="2315" max="2315" width="10.7109375" style="231" customWidth="1"/>
    <col min="2316" max="2316" width="10.28515625" style="231" customWidth="1"/>
    <col min="2317" max="2318" width="10.7109375" style="231" customWidth="1"/>
    <col min="2319" max="2319" width="10.28515625" style="231" customWidth="1"/>
    <col min="2320" max="2320" width="12.5703125" style="231" customWidth="1"/>
    <col min="2321" max="2321" width="10.7109375" style="231" customWidth="1"/>
    <col min="2322" max="2322" width="10.28515625" style="231" customWidth="1"/>
    <col min="2323" max="2323" width="12.5703125" style="231" customWidth="1"/>
    <col min="2324" max="2324" width="10.7109375" style="231" customWidth="1"/>
    <col min="2325" max="2325" width="10.28515625" style="231" customWidth="1"/>
    <col min="2326" max="2326" width="12.42578125" style="231" customWidth="1"/>
    <col min="2327" max="2336" width="10.7109375" style="231" customWidth="1"/>
    <col min="2337" max="2337" width="10.28515625" style="231" customWidth="1"/>
    <col min="2338" max="2339" width="10.7109375" style="231" customWidth="1"/>
    <col min="2340" max="2340" width="10.28515625" style="231" customWidth="1"/>
    <col min="2341" max="2341" width="12.140625" style="231" customWidth="1"/>
    <col min="2342" max="2342" width="10.7109375" style="231" customWidth="1"/>
    <col min="2343" max="2343" width="10.28515625" style="231" customWidth="1"/>
    <col min="2344" max="2344" width="10.7109375" style="231" customWidth="1"/>
    <col min="2345" max="2345" width="9.140625" style="231"/>
    <col min="2346" max="2346" width="13.85546875" style="231" customWidth="1"/>
    <col min="2347" max="2347" width="4.5703125" style="231" customWidth="1"/>
    <col min="2348" max="2349" width="9.140625" style="231"/>
    <col min="2350" max="2350" width="10.140625" style="231" bestFit="1" customWidth="1"/>
    <col min="2351" max="2351" width="12.42578125" style="231" bestFit="1" customWidth="1"/>
    <col min="2352" max="2353" width="12.42578125" style="231" customWidth="1"/>
    <col min="2354" max="2354" width="12.42578125" style="231" bestFit="1" customWidth="1"/>
    <col min="2355" max="2355" width="12.42578125" style="231" customWidth="1"/>
    <col min="2356" max="2356" width="13.5703125" style="231" bestFit="1" customWidth="1"/>
    <col min="2357" max="2357" width="21.5703125" style="231" bestFit="1" customWidth="1"/>
    <col min="2358" max="2358" width="19.42578125" style="231" bestFit="1" customWidth="1"/>
    <col min="2359" max="2359" width="11.42578125" style="231" bestFit="1" customWidth="1"/>
    <col min="2360" max="2361" width="9.140625" style="231"/>
    <col min="2362" max="2362" width="11.42578125" style="231" bestFit="1" customWidth="1"/>
    <col min="2363" max="2506" width="9.140625" style="231"/>
    <col min="2507" max="2507" width="19.5703125" style="231" customWidth="1"/>
    <col min="2508" max="2508" width="5.42578125" style="231" customWidth="1"/>
    <col min="2509" max="2509" width="44.7109375" style="231" customWidth="1"/>
    <col min="2510" max="2510" width="7" style="231" customWidth="1"/>
    <col min="2511" max="2511" width="10.7109375" style="231" customWidth="1"/>
    <col min="2512" max="2512" width="10.28515625" style="231" customWidth="1"/>
    <col min="2513" max="2514" width="10.7109375" style="231" customWidth="1"/>
    <col min="2515" max="2515" width="10.28515625" style="231" customWidth="1"/>
    <col min="2516" max="2517" width="10.7109375" style="231" customWidth="1"/>
    <col min="2518" max="2518" width="10.28515625" style="231" customWidth="1"/>
    <col min="2519" max="2519" width="13" style="231" customWidth="1"/>
    <col min="2520" max="2520" width="10.7109375" style="231" customWidth="1"/>
    <col min="2521" max="2521" width="10.28515625" style="231" customWidth="1"/>
    <col min="2522" max="2522" width="13" style="231" customWidth="1"/>
    <col min="2523" max="2523" width="10.7109375" style="231" customWidth="1"/>
    <col min="2524" max="2524" width="10.28515625" style="231" customWidth="1"/>
    <col min="2525" max="2525" width="13.28515625" style="231" customWidth="1"/>
    <col min="2526" max="2526" width="10.7109375" style="231" customWidth="1"/>
    <col min="2527" max="2527" width="10.28515625" style="231" customWidth="1"/>
    <col min="2528" max="2529" width="10.7109375" style="231" customWidth="1"/>
    <col min="2530" max="2530" width="10.28515625" style="231" customWidth="1"/>
    <col min="2531" max="2531" width="13.42578125" style="231" customWidth="1"/>
    <col min="2532" max="2532" width="10.7109375" style="231" customWidth="1"/>
    <col min="2533" max="2533" width="10.28515625" style="231" customWidth="1"/>
    <col min="2534" max="2535" width="10.7109375" style="231" customWidth="1"/>
    <col min="2536" max="2536" width="10.28515625" style="231" customWidth="1"/>
    <col min="2537" max="2537" width="12.28515625" style="231" customWidth="1"/>
    <col min="2538" max="2538" width="10.7109375" style="231" customWidth="1"/>
    <col min="2539" max="2539" width="10.28515625" style="231" customWidth="1"/>
    <col min="2540" max="2541" width="10.7109375" style="231" customWidth="1"/>
    <col min="2542" max="2542" width="10.28515625" style="231" customWidth="1"/>
    <col min="2543" max="2544" width="10.7109375" style="231" customWidth="1"/>
    <col min="2545" max="2545" width="10.28515625" style="231" customWidth="1"/>
    <col min="2546" max="2547" width="10.7109375" style="231" customWidth="1"/>
    <col min="2548" max="2548" width="10.28515625" style="231" customWidth="1"/>
    <col min="2549" max="2550" width="10.7109375" style="231" customWidth="1"/>
    <col min="2551" max="2551" width="10.28515625" style="231" customWidth="1"/>
    <col min="2552" max="2552" width="12.85546875" style="231" customWidth="1"/>
    <col min="2553" max="2553" width="10.7109375" style="231" customWidth="1"/>
    <col min="2554" max="2554" width="10.28515625" style="231" customWidth="1"/>
    <col min="2555" max="2555" width="12.5703125" style="231" customWidth="1"/>
    <col min="2556" max="2556" width="10.7109375" style="231" customWidth="1"/>
    <col min="2557" max="2557" width="10.28515625" style="231" customWidth="1"/>
    <col min="2558" max="2558" width="12.5703125" style="231" customWidth="1"/>
    <col min="2559" max="2559" width="10.7109375" style="231" customWidth="1"/>
    <col min="2560" max="2560" width="10.28515625" style="231" customWidth="1"/>
    <col min="2561" max="2561" width="12.7109375" style="231" customWidth="1"/>
    <col min="2562" max="2562" width="10.7109375" style="231" customWidth="1"/>
    <col min="2563" max="2563" width="10.28515625" style="231" customWidth="1"/>
    <col min="2564" max="2564" width="13.140625" style="231" customWidth="1"/>
    <col min="2565" max="2565" width="10.7109375" style="231" customWidth="1"/>
    <col min="2566" max="2566" width="10.28515625" style="231" customWidth="1"/>
    <col min="2567" max="2567" width="12.140625" style="231" customWidth="1"/>
    <col min="2568" max="2568" width="10.7109375" style="231" customWidth="1"/>
    <col min="2569" max="2569" width="10.28515625" style="231" customWidth="1"/>
    <col min="2570" max="2570" width="12.42578125" style="231" customWidth="1"/>
    <col min="2571" max="2571" width="10.7109375" style="231" customWidth="1"/>
    <col min="2572" max="2572" width="10.28515625" style="231" customWidth="1"/>
    <col min="2573" max="2574" width="10.7109375" style="231" customWidth="1"/>
    <col min="2575" max="2575" width="10.28515625" style="231" customWidth="1"/>
    <col min="2576" max="2576" width="12.5703125" style="231" customWidth="1"/>
    <col min="2577" max="2577" width="10.7109375" style="231" customWidth="1"/>
    <col min="2578" max="2578" width="10.28515625" style="231" customWidth="1"/>
    <col min="2579" max="2579" width="12.5703125" style="231" customWidth="1"/>
    <col min="2580" max="2580" width="10.7109375" style="231" customWidth="1"/>
    <col min="2581" max="2581" width="10.28515625" style="231" customWidth="1"/>
    <col min="2582" max="2582" width="12.42578125" style="231" customWidth="1"/>
    <col min="2583" max="2592" width="10.7109375" style="231" customWidth="1"/>
    <col min="2593" max="2593" width="10.28515625" style="231" customWidth="1"/>
    <col min="2594" max="2595" width="10.7109375" style="231" customWidth="1"/>
    <col min="2596" max="2596" width="10.28515625" style="231" customWidth="1"/>
    <col min="2597" max="2597" width="12.140625" style="231" customWidth="1"/>
    <col min="2598" max="2598" width="10.7109375" style="231" customWidth="1"/>
    <col min="2599" max="2599" width="10.28515625" style="231" customWidth="1"/>
    <col min="2600" max="2600" width="10.7109375" style="231" customWidth="1"/>
    <col min="2601" max="2601" width="9.140625" style="231"/>
    <col min="2602" max="2602" width="13.85546875" style="231" customWidth="1"/>
    <col min="2603" max="2603" width="4.5703125" style="231" customWidth="1"/>
    <col min="2604" max="2605" width="9.140625" style="231"/>
    <col min="2606" max="2606" width="10.140625" style="231" bestFit="1" customWidth="1"/>
    <col min="2607" max="2607" width="12.42578125" style="231" bestFit="1" customWidth="1"/>
    <col min="2608" max="2609" width="12.42578125" style="231" customWidth="1"/>
    <col min="2610" max="2610" width="12.42578125" style="231" bestFit="1" customWidth="1"/>
    <col min="2611" max="2611" width="12.42578125" style="231" customWidth="1"/>
    <col min="2612" max="2612" width="13.5703125" style="231" bestFit="1" customWidth="1"/>
    <col min="2613" max="2613" width="21.5703125" style="231" bestFit="1" customWidth="1"/>
    <col min="2614" max="2614" width="19.42578125" style="231" bestFit="1" customWidth="1"/>
    <col min="2615" max="2615" width="11.42578125" style="231" bestFit="1" customWidth="1"/>
    <col min="2616" max="2617" width="9.140625" style="231"/>
    <col min="2618" max="2618" width="11.42578125" style="231" bestFit="1" customWidth="1"/>
    <col min="2619" max="2762" width="9.140625" style="231"/>
    <col min="2763" max="2763" width="19.5703125" style="231" customWidth="1"/>
    <col min="2764" max="2764" width="5.42578125" style="231" customWidth="1"/>
    <col min="2765" max="2765" width="44.7109375" style="231" customWidth="1"/>
    <col min="2766" max="2766" width="7" style="231" customWidth="1"/>
    <col min="2767" max="2767" width="10.7109375" style="231" customWidth="1"/>
    <col min="2768" max="2768" width="10.28515625" style="231" customWidth="1"/>
    <col min="2769" max="2770" width="10.7109375" style="231" customWidth="1"/>
    <col min="2771" max="2771" width="10.28515625" style="231" customWidth="1"/>
    <col min="2772" max="2773" width="10.7109375" style="231" customWidth="1"/>
    <col min="2774" max="2774" width="10.28515625" style="231" customWidth="1"/>
    <col min="2775" max="2775" width="13" style="231" customWidth="1"/>
    <col min="2776" max="2776" width="10.7109375" style="231" customWidth="1"/>
    <col min="2777" max="2777" width="10.28515625" style="231" customWidth="1"/>
    <col min="2778" max="2778" width="13" style="231" customWidth="1"/>
    <col min="2779" max="2779" width="10.7109375" style="231" customWidth="1"/>
    <col min="2780" max="2780" width="10.28515625" style="231" customWidth="1"/>
    <col min="2781" max="2781" width="13.28515625" style="231" customWidth="1"/>
    <col min="2782" max="2782" width="10.7109375" style="231" customWidth="1"/>
    <col min="2783" max="2783" width="10.28515625" style="231" customWidth="1"/>
    <col min="2784" max="2785" width="10.7109375" style="231" customWidth="1"/>
    <col min="2786" max="2786" width="10.28515625" style="231" customWidth="1"/>
    <col min="2787" max="2787" width="13.42578125" style="231" customWidth="1"/>
    <col min="2788" max="2788" width="10.7109375" style="231" customWidth="1"/>
    <col min="2789" max="2789" width="10.28515625" style="231" customWidth="1"/>
    <col min="2790" max="2791" width="10.7109375" style="231" customWidth="1"/>
    <col min="2792" max="2792" width="10.28515625" style="231" customWidth="1"/>
    <col min="2793" max="2793" width="12.28515625" style="231" customWidth="1"/>
    <col min="2794" max="2794" width="10.7109375" style="231" customWidth="1"/>
    <col min="2795" max="2795" width="10.28515625" style="231" customWidth="1"/>
    <col min="2796" max="2797" width="10.7109375" style="231" customWidth="1"/>
    <col min="2798" max="2798" width="10.28515625" style="231" customWidth="1"/>
    <col min="2799" max="2800" width="10.7109375" style="231" customWidth="1"/>
    <col min="2801" max="2801" width="10.28515625" style="231" customWidth="1"/>
    <col min="2802" max="2803" width="10.7109375" style="231" customWidth="1"/>
    <col min="2804" max="2804" width="10.28515625" style="231" customWidth="1"/>
    <col min="2805" max="2806" width="10.7109375" style="231" customWidth="1"/>
    <col min="2807" max="2807" width="10.28515625" style="231" customWidth="1"/>
    <col min="2808" max="2808" width="12.85546875" style="231" customWidth="1"/>
    <col min="2809" max="2809" width="10.7109375" style="231" customWidth="1"/>
    <col min="2810" max="2810" width="10.28515625" style="231" customWidth="1"/>
    <col min="2811" max="2811" width="12.5703125" style="231" customWidth="1"/>
    <col min="2812" max="2812" width="10.7109375" style="231" customWidth="1"/>
    <col min="2813" max="2813" width="10.28515625" style="231" customWidth="1"/>
    <col min="2814" max="2814" width="12.5703125" style="231" customWidth="1"/>
    <col min="2815" max="2815" width="10.7109375" style="231" customWidth="1"/>
    <col min="2816" max="2816" width="10.28515625" style="231" customWidth="1"/>
    <col min="2817" max="2817" width="12.7109375" style="231" customWidth="1"/>
    <col min="2818" max="2818" width="10.7109375" style="231" customWidth="1"/>
    <col min="2819" max="2819" width="10.28515625" style="231" customWidth="1"/>
    <col min="2820" max="2820" width="13.140625" style="231" customWidth="1"/>
    <col min="2821" max="2821" width="10.7109375" style="231" customWidth="1"/>
    <col min="2822" max="2822" width="10.28515625" style="231" customWidth="1"/>
    <col min="2823" max="2823" width="12.140625" style="231" customWidth="1"/>
    <col min="2824" max="2824" width="10.7109375" style="231" customWidth="1"/>
    <col min="2825" max="2825" width="10.28515625" style="231" customWidth="1"/>
    <col min="2826" max="2826" width="12.42578125" style="231" customWidth="1"/>
    <col min="2827" max="2827" width="10.7109375" style="231" customWidth="1"/>
    <col min="2828" max="2828" width="10.28515625" style="231" customWidth="1"/>
    <col min="2829" max="2830" width="10.7109375" style="231" customWidth="1"/>
    <col min="2831" max="2831" width="10.28515625" style="231" customWidth="1"/>
    <col min="2832" max="2832" width="12.5703125" style="231" customWidth="1"/>
    <col min="2833" max="2833" width="10.7109375" style="231" customWidth="1"/>
    <col min="2834" max="2834" width="10.28515625" style="231" customWidth="1"/>
    <col min="2835" max="2835" width="12.5703125" style="231" customWidth="1"/>
    <col min="2836" max="2836" width="10.7109375" style="231" customWidth="1"/>
    <col min="2837" max="2837" width="10.28515625" style="231" customWidth="1"/>
    <col min="2838" max="2838" width="12.42578125" style="231" customWidth="1"/>
    <col min="2839" max="2848" width="10.7109375" style="231" customWidth="1"/>
    <col min="2849" max="2849" width="10.28515625" style="231" customWidth="1"/>
    <col min="2850" max="2851" width="10.7109375" style="231" customWidth="1"/>
    <col min="2852" max="2852" width="10.28515625" style="231" customWidth="1"/>
    <col min="2853" max="2853" width="12.140625" style="231" customWidth="1"/>
    <col min="2854" max="2854" width="10.7109375" style="231" customWidth="1"/>
    <col min="2855" max="2855" width="10.28515625" style="231" customWidth="1"/>
    <col min="2856" max="2856" width="10.7109375" style="231" customWidth="1"/>
    <col min="2857" max="2857" width="9.140625" style="231"/>
    <col min="2858" max="2858" width="13.85546875" style="231" customWidth="1"/>
    <col min="2859" max="2859" width="4.5703125" style="231" customWidth="1"/>
    <col min="2860" max="2861" width="9.140625" style="231"/>
    <col min="2862" max="2862" width="10.140625" style="231" bestFit="1" customWidth="1"/>
    <col min="2863" max="2863" width="12.42578125" style="231" bestFit="1" customWidth="1"/>
    <col min="2864" max="2865" width="12.42578125" style="231" customWidth="1"/>
    <col min="2866" max="2866" width="12.42578125" style="231" bestFit="1" customWidth="1"/>
    <col min="2867" max="2867" width="12.42578125" style="231" customWidth="1"/>
    <col min="2868" max="2868" width="13.5703125" style="231" bestFit="1" customWidth="1"/>
    <col min="2869" max="2869" width="21.5703125" style="231" bestFit="1" customWidth="1"/>
    <col min="2870" max="2870" width="19.42578125" style="231" bestFit="1" customWidth="1"/>
    <col min="2871" max="2871" width="11.42578125" style="231" bestFit="1" customWidth="1"/>
    <col min="2872" max="2873" width="9.140625" style="231"/>
    <col min="2874" max="2874" width="11.42578125" style="231" bestFit="1" customWidth="1"/>
    <col min="2875" max="3018" width="9.140625" style="231"/>
    <col min="3019" max="3019" width="19.5703125" style="231" customWidth="1"/>
    <col min="3020" max="3020" width="5.42578125" style="231" customWidth="1"/>
    <col min="3021" max="3021" width="44.7109375" style="231" customWidth="1"/>
    <col min="3022" max="3022" width="7" style="231" customWidth="1"/>
    <col min="3023" max="3023" width="10.7109375" style="231" customWidth="1"/>
    <col min="3024" max="3024" width="10.28515625" style="231" customWidth="1"/>
    <col min="3025" max="3026" width="10.7109375" style="231" customWidth="1"/>
    <col min="3027" max="3027" width="10.28515625" style="231" customWidth="1"/>
    <col min="3028" max="3029" width="10.7109375" style="231" customWidth="1"/>
    <col min="3030" max="3030" width="10.28515625" style="231" customWidth="1"/>
    <col min="3031" max="3031" width="13" style="231" customWidth="1"/>
    <col min="3032" max="3032" width="10.7109375" style="231" customWidth="1"/>
    <col min="3033" max="3033" width="10.28515625" style="231" customWidth="1"/>
    <col min="3034" max="3034" width="13" style="231" customWidth="1"/>
    <col min="3035" max="3035" width="10.7109375" style="231" customWidth="1"/>
    <col min="3036" max="3036" width="10.28515625" style="231" customWidth="1"/>
    <col min="3037" max="3037" width="13.28515625" style="231" customWidth="1"/>
    <col min="3038" max="3038" width="10.7109375" style="231" customWidth="1"/>
    <col min="3039" max="3039" width="10.28515625" style="231" customWidth="1"/>
    <col min="3040" max="3041" width="10.7109375" style="231" customWidth="1"/>
    <col min="3042" max="3042" width="10.28515625" style="231" customWidth="1"/>
    <col min="3043" max="3043" width="13.42578125" style="231" customWidth="1"/>
    <col min="3044" max="3044" width="10.7109375" style="231" customWidth="1"/>
    <col min="3045" max="3045" width="10.28515625" style="231" customWidth="1"/>
    <col min="3046" max="3047" width="10.7109375" style="231" customWidth="1"/>
    <col min="3048" max="3048" width="10.28515625" style="231" customWidth="1"/>
    <col min="3049" max="3049" width="12.28515625" style="231" customWidth="1"/>
    <col min="3050" max="3050" width="10.7109375" style="231" customWidth="1"/>
    <col min="3051" max="3051" width="10.28515625" style="231" customWidth="1"/>
    <col min="3052" max="3053" width="10.7109375" style="231" customWidth="1"/>
    <col min="3054" max="3054" width="10.28515625" style="231" customWidth="1"/>
    <col min="3055" max="3056" width="10.7109375" style="231" customWidth="1"/>
    <col min="3057" max="3057" width="10.28515625" style="231" customWidth="1"/>
    <col min="3058" max="3059" width="10.7109375" style="231" customWidth="1"/>
    <col min="3060" max="3060" width="10.28515625" style="231" customWidth="1"/>
    <col min="3061" max="3062" width="10.7109375" style="231" customWidth="1"/>
    <col min="3063" max="3063" width="10.28515625" style="231" customWidth="1"/>
    <col min="3064" max="3064" width="12.85546875" style="231" customWidth="1"/>
    <col min="3065" max="3065" width="10.7109375" style="231" customWidth="1"/>
    <col min="3066" max="3066" width="10.28515625" style="231" customWidth="1"/>
    <col min="3067" max="3067" width="12.5703125" style="231" customWidth="1"/>
    <col min="3068" max="3068" width="10.7109375" style="231" customWidth="1"/>
    <col min="3069" max="3069" width="10.28515625" style="231" customWidth="1"/>
    <col min="3070" max="3070" width="12.5703125" style="231" customWidth="1"/>
    <col min="3071" max="3071" width="10.7109375" style="231" customWidth="1"/>
    <col min="3072" max="3072" width="10.28515625" style="231" customWidth="1"/>
    <col min="3073" max="3073" width="12.7109375" style="231" customWidth="1"/>
    <col min="3074" max="3074" width="10.7109375" style="231" customWidth="1"/>
    <col min="3075" max="3075" width="10.28515625" style="231" customWidth="1"/>
    <col min="3076" max="3076" width="13.140625" style="231" customWidth="1"/>
    <col min="3077" max="3077" width="10.7109375" style="231" customWidth="1"/>
    <col min="3078" max="3078" width="10.28515625" style="231" customWidth="1"/>
    <col min="3079" max="3079" width="12.140625" style="231" customWidth="1"/>
    <col min="3080" max="3080" width="10.7109375" style="231" customWidth="1"/>
    <col min="3081" max="3081" width="10.28515625" style="231" customWidth="1"/>
    <col min="3082" max="3082" width="12.42578125" style="231" customWidth="1"/>
    <col min="3083" max="3083" width="10.7109375" style="231" customWidth="1"/>
    <col min="3084" max="3084" width="10.28515625" style="231" customWidth="1"/>
    <col min="3085" max="3086" width="10.7109375" style="231" customWidth="1"/>
    <col min="3087" max="3087" width="10.28515625" style="231" customWidth="1"/>
    <col min="3088" max="3088" width="12.5703125" style="231" customWidth="1"/>
    <col min="3089" max="3089" width="10.7109375" style="231" customWidth="1"/>
    <col min="3090" max="3090" width="10.28515625" style="231" customWidth="1"/>
    <col min="3091" max="3091" width="12.5703125" style="231" customWidth="1"/>
    <col min="3092" max="3092" width="10.7109375" style="231" customWidth="1"/>
    <col min="3093" max="3093" width="10.28515625" style="231" customWidth="1"/>
    <col min="3094" max="3094" width="12.42578125" style="231" customWidth="1"/>
    <col min="3095" max="3104" width="10.7109375" style="231" customWidth="1"/>
    <col min="3105" max="3105" width="10.28515625" style="231" customWidth="1"/>
    <col min="3106" max="3107" width="10.7109375" style="231" customWidth="1"/>
    <col min="3108" max="3108" width="10.28515625" style="231" customWidth="1"/>
    <col min="3109" max="3109" width="12.140625" style="231" customWidth="1"/>
    <col min="3110" max="3110" width="10.7109375" style="231" customWidth="1"/>
    <col min="3111" max="3111" width="10.28515625" style="231" customWidth="1"/>
    <col min="3112" max="3112" width="10.7109375" style="231" customWidth="1"/>
    <col min="3113" max="3113" width="9.140625" style="231"/>
    <col min="3114" max="3114" width="13.85546875" style="231" customWidth="1"/>
    <col min="3115" max="3115" width="4.5703125" style="231" customWidth="1"/>
    <col min="3116" max="3117" width="9.140625" style="231"/>
    <col min="3118" max="3118" width="10.140625" style="231" bestFit="1" customWidth="1"/>
    <col min="3119" max="3119" width="12.42578125" style="231" bestFit="1" customWidth="1"/>
    <col min="3120" max="3121" width="12.42578125" style="231" customWidth="1"/>
    <col min="3122" max="3122" width="12.42578125" style="231" bestFit="1" customWidth="1"/>
    <col min="3123" max="3123" width="12.42578125" style="231" customWidth="1"/>
    <col min="3124" max="3124" width="13.5703125" style="231" bestFit="1" customWidth="1"/>
    <col min="3125" max="3125" width="21.5703125" style="231" bestFit="1" customWidth="1"/>
    <col min="3126" max="3126" width="19.42578125" style="231" bestFit="1" customWidth="1"/>
    <col min="3127" max="3127" width="11.42578125" style="231" bestFit="1" customWidth="1"/>
    <col min="3128" max="3129" width="9.140625" style="231"/>
    <col min="3130" max="3130" width="11.42578125" style="231" bestFit="1" customWidth="1"/>
    <col min="3131" max="3274" width="9.140625" style="231"/>
    <col min="3275" max="3275" width="19.5703125" style="231" customWidth="1"/>
    <col min="3276" max="3276" width="5.42578125" style="231" customWidth="1"/>
    <col min="3277" max="3277" width="44.7109375" style="231" customWidth="1"/>
    <col min="3278" max="3278" width="7" style="231" customWidth="1"/>
    <col min="3279" max="3279" width="10.7109375" style="231" customWidth="1"/>
    <col min="3280" max="3280" width="10.28515625" style="231" customWidth="1"/>
    <col min="3281" max="3282" width="10.7109375" style="231" customWidth="1"/>
    <col min="3283" max="3283" width="10.28515625" style="231" customWidth="1"/>
    <col min="3284" max="3285" width="10.7109375" style="231" customWidth="1"/>
    <col min="3286" max="3286" width="10.28515625" style="231" customWidth="1"/>
    <col min="3287" max="3287" width="13" style="231" customWidth="1"/>
    <col min="3288" max="3288" width="10.7109375" style="231" customWidth="1"/>
    <col min="3289" max="3289" width="10.28515625" style="231" customWidth="1"/>
    <col min="3290" max="3290" width="13" style="231" customWidth="1"/>
    <col min="3291" max="3291" width="10.7109375" style="231" customWidth="1"/>
    <col min="3292" max="3292" width="10.28515625" style="231" customWidth="1"/>
    <col min="3293" max="3293" width="13.28515625" style="231" customWidth="1"/>
    <col min="3294" max="3294" width="10.7109375" style="231" customWidth="1"/>
    <col min="3295" max="3295" width="10.28515625" style="231" customWidth="1"/>
    <col min="3296" max="3297" width="10.7109375" style="231" customWidth="1"/>
    <col min="3298" max="3298" width="10.28515625" style="231" customWidth="1"/>
    <col min="3299" max="3299" width="13.42578125" style="231" customWidth="1"/>
    <col min="3300" max="3300" width="10.7109375" style="231" customWidth="1"/>
    <col min="3301" max="3301" width="10.28515625" style="231" customWidth="1"/>
    <col min="3302" max="3303" width="10.7109375" style="231" customWidth="1"/>
    <col min="3304" max="3304" width="10.28515625" style="231" customWidth="1"/>
    <col min="3305" max="3305" width="12.28515625" style="231" customWidth="1"/>
    <col min="3306" max="3306" width="10.7109375" style="231" customWidth="1"/>
    <col min="3307" max="3307" width="10.28515625" style="231" customWidth="1"/>
    <col min="3308" max="3309" width="10.7109375" style="231" customWidth="1"/>
    <col min="3310" max="3310" width="10.28515625" style="231" customWidth="1"/>
    <col min="3311" max="3312" width="10.7109375" style="231" customWidth="1"/>
    <col min="3313" max="3313" width="10.28515625" style="231" customWidth="1"/>
    <col min="3314" max="3315" width="10.7109375" style="231" customWidth="1"/>
    <col min="3316" max="3316" width="10.28515625" style="231" customWidth="1"/>
    <col min="3317" max="3318" width="10.7109375" style="231" customWidth="1"/>
    <col min="3319" max="3319" width="10.28515625" style="231" customWidth="1"/>
    <col min="3320" max="3320" width="12.85546875" style="231" customWidth="1"/>
    <col min="3321" max="3321" width="10.7109375" style="231" customWidth="1"/>
    <col min="3322" max="3322" width="10.28515625" style="231" customWidth="1"/>
    <col min="3323" max="3323" width="12.5703125" style="231" customWidth="1"/>
    <col min="3324" max="3324" width="10.7109375" style="231" customWidth="1"/>
    <col min="3325" max="3325" width="10.28515625" style="231" customWidth="1"/>
    <col min="3326" max="3326" width="12.5703125" style="231" customWidth="1"/>
    <col min="3327" max="3327" width="10.7109375" style="231" customWidth="1"/>
    <col min="3328" max="3328" width="10.28515625" style="231" customWidth="1"/>
    <col min="3329" max="3329" width="12.7109375" style="231" customWidth="1"/>
    <col min="3330" max="3330" width="10.7109375" style="231" customWidth="1"/>
    <col min="3331" max="3331" width="10.28515625" style="231" customWidth="1"/>
    <col min="3332" max="3332" width="13.140625" style="231" customWidth="1"/>
    <col min="3333" max="3333" width="10.7109375" style="231" customWidth="1"/>
    <col min="3334" max="3334" width="10.28515625" style="231" customWidth="1"/>
    <col min="3335" max="3335" width="12.140625" style="231" customWidth="1"/>
    <col min="3336" max="3336" width="10.7109375" style="231" customWidth="1"/>
    <col min="3337" max="3337" width="10.28515625" style="231" customWidth="1"/>
    <col min="3338" max="3338" width="12.42578125" style="231" customWidth="1"/>
    <col min="3339" max="3339" width="10.7109375" style="231" customWidth="1"/>
    <col min="3340" max="3340" width="10.28515625" style="231" customWidth="1"/>
    <col min="3341" max="3342" width="10.7109375" style="231" customWidth="1"/>
    <col min="3343" max="3343" width="10.28515625" style="231" customWidth="1"/>
    <col min="3344" max="3344" width="12.5703125" style="231" customWidth="1"/>
    <col min="3345" max="3345" width="10.7109375" style="231" customWidth="1"/>
    <col min="3346" max="3346" width="10.28515625" style="231" customWidth="1"/>
    <col min="3347" max="3347" width="12.5703125" style="231" customWidth="1"/>
    <col min="3348" max="3348" width="10.7109375" style="231" customWidth="1"/>
    <col min="3349" max="3349" width="10.28515625" style="231" customWidth="1"/>
    <col min="3350" max="3350" width="12.42578125" style="231" customWidth="1"/>
    <col min="3351" max="3360" width="10.7109375" style="231" customWidth="1"/>
    <col min="3361" max="3361" width="10.28515625" style="231" customWidth="1"/>
    <col min="3362" max="3363" width="10.7109375" style="231" customWidth="1"/>
    <col min="3364" max="3364" width="10.28515625" style="231" customWidth="1"/>
    <col min="3365" max="3365" width="12.140625" style="231" customWidth="1"/>
    <col min="3366" max="3366" width="10.7109375" style="231" customWidth="1"/>
    <col min="3367" max="3367" width="10.28515625" style="231" customWidth="1"/>
    <col min="3368" max="3368" width="10.7109375" style="231" customWidth="1"/>
    <col min="3369" max="3369" width="9.140625" style="231"/>
    <col min="3370" max="3370" width="13.85546875" style="231" customWidth="1"/>
    <col min="3371" max="3371" width="4.5703125" style="231" customWidth="1"/>
    <col min="3372" max="3373" width="9.140625" style="231"/>
    <col min="3374" max="3374" width="10.140625" style="231" bestFit="1" customWidth="1"/>
    <col min="3375" max="3375" width="12.42578125" style="231" bestFit="1" customWidth="1"/>
    <col min="3376" max="3377" width="12.42578125" style="231" customWidth="1"/>
    <col min="3378" max="3378" width="12.42578125" style="231" bestFit="1" customWidth="1"/>
    <col min="3379" max="3379" width="12.42578125" style="231" customWidth="1"/>
    <col min="3380" max="3380" width="13.5703125" style="231" bestFit="1" customWidth="1"/>
    <col min="3381" max="3381" width="21.5703125" style="231" bestFit="1" customWidth="1"/>
    <col min="3382" max="3382" width="19.42578125" style="231" bestFit="1" customWidth="1"/>
    <col min="3383" max="3383" width="11.42578125" style="231" bestFit="1" customWidth="1"/>
    <col min="3384" max="3385" width="9.140625" style="231"/>
    <col min="3386" max="3386" width="11.42578125" style="231" bestFit="1" customWidth="1"/>
    <col min="3387" max="3530" width="9.140625" style="231"/>
    <col min="3531" max="3531" width="19.5703125" style="231" customWidth="1"/>
    <col min="3532" max="3532" width="5.42578125" style="231" customWidth="1"/>
    <col min="3533" max="3533" width="44.7109375" style="231" customWidth="1"/>
    <col min="3534" max="3534" width="7" style="231" customWidth="1"/>
    <col min="3535" max="3535" width="10.7109375" style="231" customWidth="1"/>
    <col min="3536" max="3536" width="10.28515625" style="231" customWidth="1"/>
    <col min="3537" max="3538" width="10.7109375" style="231" customWidth="1"/>
    <col min="3539" max="3539" width="10.28515625" style="231" customWidth="1"/>
    <col min="3540" max="3541" width="10.7109375" style="231" customWidth="1"/>
    <col min="3542" max="3542" width="10.28515625" style="231" customWidth="1"/>
    <col min="3543" max="3543" width="13" style="231" customWidth="1"/>
    <col min="3544" max="3544" width="10.7109375" style="231" customWidth="1"/>
    <col min="3545" max="3545" width="10.28515625" style="231" customWidth="1"/>
    <col min="3546" max="3546" width="13" style="231" customWidth="1"/>
    <col min="3547" max="3547" width="10.7109375" style="231" customWidth="1"/>
    <col min="3548" max="3548" width="10.28515625" style="231" customWidth="1"/>
    <col min="3549" max="3549" width="13.28515625" style="231" customWidth="1"/>
    <col min="3550" max="3550" width="10.7109375" style="231" customWidth="1"/>
    <col min="3551" max="3551" width="10.28515625" style="231" customWidth="1"/>
    <col min="3552" max="3553" width="10.7109375" style="231" customWidth="1"/>
    <col min="3554" max="3554" width="10.28515625" style="231" customWidth="1"/>
    <col min="3555" max="3555" width="13.42578125" style="231" customWidth="1"/>
    <col min="3556" max="3556" width="10.7109375" style="231" customWidth="1"/>
    <col min="3557" max="3557" width="10.28515625" style="231" customWidth="1"/>
    <col min="3558" max="3559" width="10.7109375" style="231" customWidth="1"/>
    <col min="3560" max="3560" width="10.28515625" style="231" customWidth="1"/>
    <col min="3561" max="3561" width="12.28515625" style="231" customWidth="1"/>
    <col min="3562" max="3562" width="10.7109375" style="231" customWidth="1"/>
    <col min="3563" max="3563" width="10.28515625" style="231" customWidth="1"/>
    <col min="3564" max="3565" width="10.7109375" style="231" customWidth="1"/>
    <col min="3566" max="3566" width="10.28515625" style="231" customWidth="1"/>
    <col min="3567" max="3568" width="10.7109375" style="231" customWidth="1"/>
    <col min="3569" max="3569" width="10.28515625" style="231" customWidth="1"/>
    <col min="3570" max="3571" width="10.7109375" style="231" customWidth="1"/>
    <col min="3572" max="3572" width="10.28515625" style="231" customWidth="1"/>
    <col min="3573" max="3574" width="10.7109375" style="231" customWidth="1"/>
    <col min="3575" max="3575" width="10.28515625" style="231" customWidth="1"/>
    <col min="3576" max="3576" width="12.85546875" style="231" customWidth="1"/>
    <col min="3577" max="3577" width="10.7109375" style="231" customWidth="1"/>
    <col min="3578" max="3578" width="10.28515625" style="231" customWidth="1"/>
    <col min="3579" max="3579" width="12.5703125" style="231" customWidth="1"/>
    <col min="3580" max="3580" width="10.7109375" style="231" customWidth="1"/>
    <col min="3581" max="3581" width="10.28515625" style="231" customWidth="1"/>
    <col min="3582" max="3582" width="12.5703125" style="231" customWidth="1"/>
    <col min="3583" max="3583" width="10.7109375" style="231" customWidth="1"/>
    <col min="3584" max="3584" width="10.28515625" style="231" customWidth="1"/>
    <col min="3585" max="3585" width="12.7109375" style="231" customWidth="1"/>
    <col min="3586" max="3586" width="10.7109375" style="231" customWidth="1"/>
    <col min="3587" max="3587" width="10.28515625" style="231" customWidth="1"/>
    <col min="3588" max="3588" width="13.140625" style="231" customWidth="1"/>
    <col min="3589" max="3589" width="10.7109375" style="231" customWidth="1"/>
    <col min="3590" max="3590" width="10.28515625" style="231" customWidth="1"/>
    <col min="3591" max="3591" width="12.140625" style="231" customWidth="1"/>
    <col min="3592" max="3592" width="10.7109375" style="231" customWidth="1"/>
    <col min="3593" max="3593" width="10.28515625" style="231" customWidth="1"/>
    <col min="3594" max="3594" width="12.42578125" style="231" customWidth="1"/>
    <col min="3595" max="3595" width="10.7109375" style="231" customWidth="1"/>
    <col min="3596" max="3596" width="10.28515625" style="231" customWidth="1"/>
    <col min="3597" max="3598" width="10.7109375" style="231" customWidth="1"/>
    <col min="3599" max="3599" width="10.28515625" style="231" customWidth="1"/>
    <col min="3600" max="3600" width="12.5703125" style="231" customWidth="1"/>
    <col min="3601" max="3601" width="10.7109375" style="231" customWidth="1"/>
    <col min="3602" max="3602" width="10.28515625" style="231" customWidth="1"/>
    <col min="3603" max="3603" width="12.5703125" style="231" customWidth="1"/>
    <col min="3604" max="3604" width="10.7109375" style="231" customWidth="1"/>
    <col min="3605" max="3605" width="10.28515625" style="231" customWidth="1"/>
    <col min="3606" max="3606" width="12.42578125" style="231" customWidth="1"/>
    <col min="3607" max="3616" width="10.7109375" style="231" customWidth="1"/>
    <col min="3617" max="3617" width="10.28515625" style="231" customWidth="1"/>
    <col min="3618" max="3619" width="10.7109375" style="231" customWidth="1"/>
    <col min="3620" max="3620" width="10.28515625" style="231" customWidth="1"/>
    <col min="3621" max="3621" width="12.140625" style="231" customWidth="1"/>
    <col min="3622" max="3622" width="10.7109375" style="231" customWidth="1"/>
    <col min="3623" max="3623" width="10.28515625" style="231" customWidth="1"/>
    <col min="3624" max="3624" width="10.7109375" style="231" customWidth="1"/>
    <col min="3625" max="3625" width="9.140625" style="231"/>
    <col min="3626" max="3626" width="13.85546875" style="231" customWidth="1"/>
    <col min="3627" max="3627" width="4.5703125" style="231" customWidth="1"/>
    <col min="3628" max="3629" width="9.140625" style="231"/>
    <col min="3630" max="3630" width="10.140625" style="231" bestFit="1" customWidth="1"/>
    <col min="3631" max="3631" width="12.42578125" style="231" bestFit="1" customWidth="1"/>
    <col min="3632" max="3633" width="12.42578125" style="231" customWidth="1"/>
    <col min="3634" max="3634" width="12.42578125" style="231" bestFit="1" customWidth="1"/>
    <col min="3635" max="3635" width="12.42578125" style="231" customWidth="1"/>
    <col min="3636" max="3636" width="13.5703125" style="231" bestFit="1" customWidth="1"/>
    <col min="3637" max="3637" width="21.5703125" style="231" bestFit="1" customWidth="1"/>
    <col min="3638" max="3638" width="19.42578125" style="231" bestFit="1" customWidth="1"/>
    <col min="3639" max="3639" width="11.42578125" style="231" bestFit="1" customWidth="1"/>
    <col min="3640" max="3641" width="9.140625" style="231"/>
    <col min="3642" max="3642" width="11.42578125" style="231" bestFit="1" customWidth="1"/>
    <col min="3643" max="3786" width="9.140625" style="231"/>
    <col min="3787" max="3787" width="19.5703125" style="231" customWidth="1"/>
    <col min="3788" max="3788" width="5.42578125" style="231" customWidth="1"/>
    <col min="3789" max="3789" width="44.7109375" style="231" customWidth="1"/>
    <col min="3790" max="3790" width="7" style="231" customWidth="1"/>
    <col min="3791" max="3791" width="10.7109375" style="231" customWidth="1"/>
    <col min="3792" max="3792" width="10.28515625" style="231" customWidth="1"/>
    <col min="3793" max="3794" width="10.7109375" style="231" customWidth="1"/>
    <col min="3795" max="3795" width="10.28515625" style="231" customWidth="1"/>
    <col min="3796" max="3797" width="10.7109375" style="231" customWidth="1"/>
    <col min="3798" max="3798" width="10.28515625" style="231" customWidth="1"/>
    <col min="3799" max="3799" width="13" style="231" customWidth="1"/>
    <col min="3800" max="3800" width="10.7109375" style="231" customWidth="1"/>
    <col min="3801" max="3801" width="10.28515625" style="231" customWidth="1"/>
    <col min="3802" max="3802" width="13" style="231" customWidth="1"/>
    <col min="3803" max="3803" width="10.7109375" style="231" customWidth="1"/>
    <col min="3804" max="3804" width="10.28515625" style="231" customWidth="1"/>
    <col min="3805" max="3805" width="13.28515625" style="231" customWidth="1"/>
    <col min="3806" max="3806" width="10.7109375" style="231" customWidth="1"/>
    <col min="3807" max="3807" width="10.28515625" style="231" customWidth="1"/>
    <col min="3808" max="3809" width="10.7109375" style="231" customWidth="1"/>
    <col min="3810" max="3810" width="10.28515625" style="231" customWidth="1"/>
    <col min="3811" max="3811" width="13.42578125" style="231" customWidth="1"/>
    <col min="3812" max="3812" width="10.7109375" style="231" customWidth="1"/>
    <col min="3813" max="3813" width="10.28515625" style="231" customWidth="1"/>
    <col min="3814" max="3815" width="10.7109375" style="231" customWidth="1"/>
    <col min="3816" max="3816" width="10.28515625" style="231" customWidth="1"/>
    <col min="3817" max="3817" width="12.28515625" style="231" customWidth="1"/>
    <col min="3818" max="3818" width="10.7109375" style="231" customWidth="1"/>
    <col min="3819" max="3819" width="10.28515625" style="231" customWidth="1"/>
    <col min="3820" max="3821" width="10.7109375" style="231" customWidth="1"/>
    <col min="3822" max="3822" width="10.28515625" style="231" customWidth="1"/>
    <col min="3823" max="3824" width="10.7109375" style="231" customWidth="1"/>
    <col min="3825" max="3825" width="10.28515625" style="231" customWidth="1"/>
    <col min="3826" max="3827" width="10.7109375" style="231" customWidth="1"/>
    <col min="3828" max="3828" width="10.28515625" style="231" customWidth="1"/>
    <col min="3829" max="3830" width="10.7109375" style="231" customWidth="1"/>
    <col min="3831" max="3831" width="10.28515625" style="231" customWidth="1"/>
    <col min="3832" max="3832" width="12.85546875" style="231" customWidth="1"/>
    <col min="3833" max="3833" width="10.7109375" style="231" customWidth="1"/>
    <col min="3834" max="3834" width="10.28515625" style="231" customWidth="1"/>
    <col min="3835" max="3835" width="12.5703125" style="231" customWidth="1"/>
    <col min="3836" max="3836" width="10.7109375" style="231" customWidth="1"/>
    <col min="3837" max="3837" width="10.28515625" style="231" customWidth="1"/>
    <col min="3838" max="3838" width="12.5703125" style="231" customWidth="1"/>
    <col min="3839" max="3839" width="10.7109375" style="231" customWidth="1"/>
    <col min="3840" max="3840" width="10.28515625" style="231" customWidth="1"/>
    <col min="3841" max="3841" width="12.7109375" style="231" customWidth="1"/>
    <col min="3842" max="3842" width="10.7109375" style="231" customWidth="1"/>
    <col min="3843" max="3843" width="10.28515625" style="231" customWidth="1"/>
    <col min="3844" max="3844" width="13.140625" style="231" customWidth="1"/>
    <col min="3845" max="3845" width="10.7109375" style="231" customWidth="1"/>
    <col min="3846" max="3846" width="10.28515625" style="231" customWidth="1"/>
    <col min="3847" max="3847" width="12.140625" style="231" customWidth="1"/>
    <col min="3848" max="3848" width="10.7109375" style="231" customWidth="1"/>
    <col min="3849" max="3849" width="10.28515625" style="231" customWidth="1"/>
    <col min="3850" max="3850" width="12.42578125" style="231" customWidth="1"/>
    <col min="3851" max="3851" width="10.7109375" style="231" customWidth="1"/>
    <col min="3852" max="3852" width="10.28515625" style="231" customWidth="1"/>
    <col min="3853" max="3854" width="10.7109375" style="231" customWidth="1"/>
    <col min="3855" max="3855" width="10.28515625" style="231" customWidth="1"/>
    <col min="3856" max="3856" width="12.5703125" style="231" customWidth="1"/>
    <col min="3857" max="3857" width="10.7109375" style="231" customWidth="1"/>
    <col min="3858" max="3858" width="10.28515625" style="231" customWidth="1"/>
    <col min="3859" max="3859" width="12.5703125" style="231" customWidth="1"/>
    <col min="3860" max="3860" width="10.7109375" style="231" customWidth="1"/>
    <col min="3861" max="3861" width="10.28515625" style="231" customWidth="1"/>
    <col min="3862" max="3862" width="12.42578125" style="231" customWidth="1"/>
    <col min="3863" max="3872" width="10.7109375" style="231" customWidth="1"/>
    <col min="3873" max="3873" width="10.28515625" style="231" customWidth="1"/>
    <col min="3874" max="3875" width="10.7109375" style="231" customWidth="1"/>
    <col min="3876" max="3876" width="10.28515625" style="231" customWidth="1"/>
    <col min="3877" max="3877" width="12.140625" style="231" customWidth="1"/>
    <col min="3878" max="3878" width="10.7109375" style="231" customWidth="1"/>
    <col min="3879" max="3879" width="10.28515625" style="231" customWidth="1"/>
    <col min="3880" max="3880" width="10.7109375" style="231" customWidth="1"/>
    <col min="3881" max="3881" width="9.140625" style="231"/>
    <col min="3882" max="3882" width="13.85546875" style="231" customWidth="1"/>
    <col min="3883" max="3883" width="4.5703125" style="231" customWidth="1"/>
    <col min="3884" max="3885" width="9.140625" style="231"/>
    <col min="3886" max="3886" width="10.140625" style="231" bestFit="1" customWidth="1"/>
    <col min="3887" max="3887" width="12.42578125" style="231" bestFit="1" customWidth="1"/>
    <col min="3888" max="3889" width="12.42578125" style="231" customWidth="1"/>
    <col min="3890" max="3890" width="12.42578125" style="231" bestFit="1" customWidth="1"/>
    <col min="3891" max="3891" width="12.42578125" style="231" customWidth="1"/>
    <col min="3892" max="3892" width="13.5703125" style="231" bestFit="1" customWidth="1"/>
    <col min="3893" max="3893" width="21.5703125" style="231" bestFit="1" customWidth="1"/>
    <col min="3894" max="3894" width="19.42578125" style="231" bestFit="1" customWidth="1"/>
    <col min="3895" max="3895" width="11.42578125" style="231" bestFit="1" customWidth="1"/>
    <col min="3896" max="3897" width="9.140625" style="231"/>
    <col min="3898" max="3898" width="11.42578125" style="231" bestFit="1" customWidth="1"/>
    <col min="3899" max="4042" width="9.140625" style="231"/>
    <col min="4043" max="4043" width="19.5703125" style="231" customWidth="1"/>
    <col min="4044" max="4044" width="5.42578125" style="231" customWidth="1"/>
    <col min="4045" max="4045" width="44.7109375" style="231" customWidth="1"/>
    <col min="4046" max="4046" width="7" style="231" customWidth="1"/>
    <col min="4047" max="4047" width="10.7109375" style="231" customWidth="1"/>
    <col min="4048" max="4048" width="10.28515625" style="231" customWidth="1"/>
    <col min="4049" max="4050" width="10.7109375" style="231" customWidth="1"/>
    <col min="4051" max="4051" width="10.28515625" style="231" customWidth="1"/>
    <col min="4052" max="4053" width="10.7109375" style="231" customWidth="1"/>
    <col min="4054" max="4054" width="10.28515625" style="231" customWidth="1"/>
    <col min="4055" max="4055" width="13" style="231" customWidth="1"/>
    <col min="4056" max="4056" width="10.7109375" style="231" customWidth="1"/>
    <col min="4057" max="4057" width="10.28515625" style="231" customWidth="1"/>
    <col min="4058" max="4058" width="13" style="231" customWidth="1"/>
    <col min="4059" max="4059" width="10.7109375" style="231" customWidth="1"/>
    <col min="4060" max="4060" width="10.28515625" style="231" customWidth="1"/>
    <col min="4061" max="4061" width="13.28515625" style="231" customWidth="1"/>
    <col min="4062" max="4062" width="10.7109375" style="231" customWidth="1"/>
    <col min="4063" max="4063" width="10.28515625" style="231" customWidth="1"/>
    <col min="4064" max="4065" width="10.7109375" style="231" customWidth="1"/>
    <col min="4066" max="4066" width="10.28515625" style="231" customWidth="1"/>
    <col min="4067" max="4067" width="13.42578125" style="231" customWidth="1"/>
    <col min="4068" max="4068" width="10.7109375" style="231" customWidth="1"/>
    <col min="4069" max="4069" width="10.28515625" style="231" customWidth="1"/>
    <col min="4070" max="4071" width="10.7109375" style="231" customWidth="1"/>
    <col min="4072" max="4072" width="10.28515625" style="231" customWidth="1"/>
    <col min="4073" max="4073" width="12.28515625" style="231" customWidth="1"/>
    <col min="4074" max="4074" width="10.7109375" style="231" customWidth="1"/>
    <col min="4075" max="4075" width="10.28515625" style="231" customWidth="1"/>
    <col min="4076" max="4077" width="10.7109375" style="231" customWidth="1"/>
    <col min="4078" max="4078" width="10.28515625" style="231" customWidth="1"/>
    <col min="4079" max="4080" width="10.7109375" style="231" customWidth="1"/>
    <col min="4081" max="4081" width="10.28515625" style="231" customWidth="1"/>
    <col min="4082" max="4083" width="10.7109375" style="231" customWidth="1"/>
    <col min="4084" max="4084" width="10.28515625" style="231" customWidth="1"/>
    <col min="4085" max="4086" width="10.7109375" style="231" customWidth="1"/>
    <col min="4087" max="4087" width="10.28515625" style="231" customWidth="1"/>
    <col min="4088" max="4088" width="12.85546875" style="231" customWidth="1"/>
    <col min="4089" max="4089" width="10.7109375" style="231" customWidth="1"/>
    <col min="4090" max="4090" width="10.28515625" style="231" customWidth="1"/>
    <col min="4091" max="4091" width="12.5703125" style="231" customWidth="1"/>
    <col min="4092" max="4092" width="10.7109375" style="231" customWidth="1"/>
    <col min="4093" max="4093" width="10.28515625" style="231" customWidth="1"/>
    <col min="4094" max="4094" width="12.5703125" style="231" customWidth="1"/>
    <col min="4095" max="4095" width="10.7109375" style="231" customWidth="1"/>
    <col min="4096" max="4096" width="10.28515625" style="231" customWidth="1"/>
    <col min="4097" max="4097" width="12.7109375" style="231" customWidth="1"/>
    <col min="4098" max="4098" width="10.7109375" style="231" customWidth="1"/>
    <col min="4099" max="4099" width="10.28515625" style="231" customWidth="1"/>
    <col min="4100" max="4100" width="13.140625" style="231" customWidth="1"/>
    <col min="4101" max="4101" width="10.7109375" style="231" customWidth="1"/>
    <col min="4102" max="4102" width="10.28515625" style="231" customWidth="1"/>
    <col min="4103" max="4103" width="12.140625" style="231" customWidth="1"/>
    <col min="4104" max="4104" width="10.7109375" style="231" customWidth="1"/>
    <col min="4105" max="4105" width="10.28515625" style="231" customWidth="1"/>
    <col min="4106" max="4106" width="12.42578125" style="231" customWidth="1"/>
    <col min="4107" max="4107" width="10.7109375" style="231" customWidth="1"/>
    <col min="4108" max="4108" width="10.28515625" style="231" customWidth="1"/>
    <col min="4109" max="4110" width="10.7109375" style="231" customWidth="1"/>
    <col min="4111" max="4111" width="10.28515625" style="231" customWidth="1"/>
    <col min="4112" max="4112" width="12.5703125" style="231" customWidth="1"/>
    <col min="4113" max="4113" width="10.7109375" style="231" customWidth="1"/>
    <col min="4114" max="4114" width="10.28515625" style="231" customWidth="1"/>
    <col min="4115" max="4115" width="12.5703125" style="231" customWidth="1"/>
    <col min="4116" max="4116" width="10.7109375" style="231" customWidth="1"/>
    <col min="4117" max="4117" width="10.28515625" style="231" customWidth="1"/>
    <col min="4118" max="4118" width="12.42578125" style="231" customWidth="1"/>
    <col min="4119" max="4128" width="10.7109375" style="231" customWidth="1"/>
    <col min="4129" max="4129" width="10.28515625" style="231" customWidth="1"/>
    <col min="4130" max="4131" width="10.7109375" style="231" customWidth="1"/>
    <col min="4132" max="4132" width="10.28515625" style="231" customWidth="1"/>
    <col min="4133" max="4133" width="12.140625" style="231" customWidth="1"/>
    <col min="4134" max="4134" width="10.7109375" style="231" customWidth="1"/>
    <col min="4135" max="4135" width="10.28515625" style="231" customWidth="1"/>
    <col min="4136" max="4136" width="10.7109375" style="231" customWidth="1"/>
    <col min="4137" max="4137" width="9.140625" style="231"/>
    <col min="4138" max="4138" width="13.85546875" style="231" customWidth="1"/>
    <col min="4139" max="4139" width="4.5703125" style="231" customWidth="1"/>
    <col min="4140" max="4141" width="9.140625" style="231"/>
    <col min="4142" max="4142" width="10.140625" style="231" bestFit="1" customWidth="1"/>
    <col min="4143" max="4143" width="12.42578125" style="231" bestFit="1" customWidth="1"/>
    <col min="4144" max="4145" width="12.42578125" style="231" customWidth="1"/>
    <col min="4146" max="4146" width="12.42578125" style="231" bestFit="1" customWidth="1"/>
    <col min="4147" max="4147" width="12.42578125" style="231" customWidth="1"/>
    <col min="4148" max="4148" width="13.5703125" style="231" bestFit="1" customWidth="1"/>
    <col min="4149" max="4149" width="21.5703125" style="231" bestFit="1" customWidth="1"/>
    <col min="4150" max="4150" width="19.42578125" style="231" bestFit="1" customWidth="1"/>
    <col min="4151" max="4151" width="11.42578125" style="231" bestFit="1" customWidth="1"/>
    <col min="4152" max="4153" width="9.140625" style="231"/>
    <col min="4154" max="4154" width="11.42578125" style="231" bestFit="1" customWidth="1"/>
    <col min="4155" max="4298" width="9.140625" style="231"/>
    <col min="4299" max="4299" width="19.5703125" style="231" customWidth="1"/>
    <col min="4300" max="4300" width="5.42578125" style="231" customWidth="1"/>
    <col min="4301" max="4301" width="44.7109375" style="231" customWidth="1"/>
    <col min="4302" max="4302" width="7" style="231" customWidth="1"/>
    <col min="4303" max="4303" width="10.7109375" style="231" customWidth="1"/>
    <col min="4304" max="4304" width="10.28515625" style="231" customWidth="1"/>
    <col min="4305" max="4306" width="10.7109375" style="231" customWidth="1"/>
    <col min="4307" max="4307" width="10.28515625" style="231" customWidth="1"/>
    <col min="4308" max="4309" width="10.7109375" style="231" customWidth="1"/>
    <col min="4310" max="4310" width="10.28515625" style="231" customWidth="1"/>
    <col min="4311" max="4311" width="13" style="231" customWidth="1"/>
    <col min="4312" max="4312" width="10.7109375" style="231" customWidth="1"/>
    <col min="4313" max="4313" width="10.28515625" style="231" customWidth="1"/>
    <col min="4314" max="4314" width="13" style="231" customWidth="1"/>
    <col min="4315" max="4315" width="10.7109375" style="231" customWidth="1"/>
    <col min="4316" max="4316" width="10.28515625" style="231" customWidth="1"/>
    <col min="4317" max="4317" width="13.28515625" style="231" customWidth="1"/>
    <col min="4318" max="4318" width="10.7109375" style="231" customWidth="1"/>
    <col min="4319" max="4319" width="10.28515625" style="231" customWidth="1"/>
    <col min="4320" max="4321" width="10.7109375" style="231" customWidth="1"/>
    <col min="4322" max="4322" width="10.28515625" style="231" customWidth="1"/>
    <col min="4323" max="4323" width="13.42578125" style="231" customWidth="1"/>
    <col min="4324" max="4324" width="10.7109375" style="231" customWidth="1"/>
    <col min="4325" max="4325" width="10.28515625" style="231" customWidth="1"/>
    <col min="4326" max="4327" width="10.7109375" style="231" customWidth="1"/>
    <col min="4328" max="4328" width="10.28515625" style="231" customWidth="1"/>
    <col min="4329" max="4329" width="12.28515625" style="231" customWidth="1"/>
    <col min="4330" max="4330" width="10.7109375" style="231" customWidth="1"/>
    <col min="4331" max="4331" width="10.28515625" style="231" customWidth="1"/>
    <col min="4332" max="4333" width="10.7109375" style="231" customWidth="1"/>
    <col min="4334" max="4334" width="10.28515625" style="231" customWidth="1"/>
    <col min="4335" max="4336" width="10.7109375" style="231" customWidth="1"/>
    <col min="4337" max="4337" width="10.28515625" style="231" customWidth="1"/>
    <col min="4338" max="4339" width="10.7109375" style="231" customWidth="1"/>
    <col min="4340" max="4340" width="10.28515625" style="231" customWidth="1"/>
    <col min="4341" max="4342" width="10.7109375" style="231" customWidth="1"/>
    <col min="4343" max="4343" width="10.28515625" style="231" customWidth="1"/>
    <col min="4344" max="4344" width="12.85546875" style="231" customWidth="1"/>
    <col min="4345" max="4345" width="10.7109375" style="231" customWidth="1"/>
    <col min="4346" max="4346" width="10.28515625" style="231" customWidth="1"/>
    <col min="4347" max="4347" width="12.5703125" style="231" customWidth="1"/>
    <col min="4348" max="4348" width="10.7109375" style="231" customWidth="1"/>
    <col min="4349" max="4349" width="10.28515625" style="231" customWidth="1"/>
    <col min="4350" max="4350" width="12.5703125" style="231" customWidth="1"/>
    <col min="4351" max="4351" width="10.7109375" style="231" customWidth="1"/>
    <col min="4352" max="4352" width="10.28515625" style="231" customWidth="1"/>
    <col min="4353" max="4353" width="12.7109375" style="231" customWidth="1"/>
    <col min="4354" max="4354" width="10.7109375" style="231" customWidth="1"/>
    <col min="4355" max="4355" width="10.28515625" style="231" customWidth="1"/>
    <col min="4356" max="4356" width="13.140625" style="231" customWidth="1"/>
    <col min="4357" max="4357" width="10.7109375" style="231" customWidth="1"/>
    <col min="4358" max="4358" width="10.28515625" style="231" customWidth="1"/>
    <col min="4359" max="4359" width="12.140625" style="231" customWidth="1"/>
    <col min="4360" max="4360" width="10.7109375" style="231" customWidth="1"/>
    <col min="4361" max="4361" width="10.28515625" style="231" customWidth="1"/>
    <col min="4362" max="4362" width="12.42578125" style="231" customWidth="1"/>
    <col min="4363" max="4363" width="10.7109375" style="231" customWidth="1"/>
    <col min="4364" max="4364" width="10.28515625" style="231" customWidth="1"/>
    <col min="4365" max="4366" width="10.7109375" style="231" customWidth="1"/>
    <col min="4367" max="4367" width="10.28515625" style="231" customWidth="1"/>
    <col min="4368" max="4368" width="12.5703125" style="231" customWidth="1"/>
    <col min="4369" max="4369" width="10.7109375" style="231" customWidth="1"/>
    <col min="4370" max="4370" width="10.28515625" style="231" customWidth="1"/>
    <col min="4371" max="4371" width="12.5703125" style="231" customWidth="1"/>
    <col min="4372" max="4372" width="10.7109375" style="231" customWidth="1"/>
    <col min="4373" max="4373" width="10.28515625" style="231" customWidth="1"/>
    <col min="4374" max="4374" width="12.42578125" style="231" customWidth="1"/>
    <col min="4375" max="4384" width="10.7109375" style="231" customWidth="1"/>
    <col min="4385" max="4385" width="10.28515625" style="231" customWidth="1"/>
    <col min="4386" max="4387" width="10.7109375" style="231" customWidth="1"/>
    <col min="4388" max="4388" width="10.28515625" style="231" customWidth="1"/>
    <col min="4389" max="4389" width="12.140625" style="231" customWidth="1"/>
    <col min="4390" max="4390" width="10.7109375" style="231" customWidth="1"/>
    <col min="4391" max="4391" width="10.28515625" style="231" customWidth="1"/>
    <col min="4392" max="4392" width="10.7109375" style="231" customWidth="1"/>
    <col min="4393" max="4393" width="9.140625" style="231"/>
    <col min="4394" max="4394" width="13.85546875" style="231" customWidth="1"/>
    <col min="4395" max="4395" width="4.5703125" style="231" customWidth="1"/>
    <col min="4396" max="4397" width="9.140625" style="231"/>
    <col min="4398" max="4398" width="10.140625" style="231" bestFit="1" customWidth="1"/>
    <col min="4399" max="4399" width="12.42578125" style="231" bestFit="1" customWidth="1"/>
    <col min="4400" max="4401" width="12.42578125" style="231" customWidth="1"/>
    <col min="4402" max="4402" width="12.42578125" style="231" bestFit="1" customWidth="1"/>
    <col min="4403" max="4403" width="12.42578125" style="231" customWidth="1"/>
    <col min="4404" max="4404" width="13.5703125" style="231" bestFit="1" customWidth="1"/>
    <col min="4405" max="4405" width="21.5703125" style="231" bestFit="1" customWidth="1"/>
    <col min="4406" max="4406" width="19.42578125" style="231" bestFit="1" customWidth="1"/>
    <col min="4407" max="4407" width="11.42578125" style="231" bestFit="1" customWidth="1"/>
    <col min="4408" max="4409" width="9.140625" style="231"/>
    <col min="4410" max="4410" width="11.42578125" style="231" bestFit="1" customWidth="1"/>
    <col min="4411" max="4554" width="9.140625" style="231"/>
    <col min="4555" max="4555" width="19.5703125" style="231" customWidth="1"/>
    <col min="4556" max="4556" width="5.42578125" style="231" customWidth="1"/>
    <col min="4557" max="4557" width="44.7109375" style="231" customWidth="1"/>
    <col min="4558" max="4558" width="7" style="231" customWidth="1"/>
    <col min="4559" max="4559" width="10.7109375" style="231" customWidth="1"/>
    <col min="4560" max="4560" width="10.28515625" style="231" customWidth="1"/>
    <col min="4561" max="4562" width="10.7109375" style="231" customWidth="1"/>
    <col min="4563" max="4563" width="10.28515625" style="231" customWidth="1"/>
    <col min="4564" max="4565" width="10.7109375" style="231" customWidth="1"/>
    <col min="4566" max="4566" width="10.28515625" style="231" customWidth="1"/>
    <col min="4567" max="4567" width="13" style="231" customWidth="1"/>
    <col min="4568" max="4568" width="10.7109375" style="231" customWidth="1"/>
    <col min="4569" max="4569" width="10.28515625" style="231" customWidth="1"/>
    <col min="4570" max="4570" width="13" style="231" customWidth="1"/>
    <col min="4571" max="4571" width="10.7109375" style="231" customWidth="1"/>
    <col min="4572" max="4572" width="10.28515625" style="231" customWidth="1"/>
    <col min="4573" max="4573" width="13.28515625" style="231" customWidth="1"/>
    <col min="4574" max="4574" width="10.7109375" style="231" customWidth="1"/>
    <col min="4575" max="4575" width="10.28515625" style="231" customWidth="1"/>
    <col min="4576" max="4577" width="10.7109375" style="231" customWidth="1"/>
    <col min="4578" max="4578" width="10.28515625" style="231" customWidth="1"/>
    <col min="4579" max="4579" width="13.42578125" style="231" customWidth="1"/>
    <col min="4580" max="4580" width="10.7109375" style="231" customWidth="1"/>
    <col min="4581" max="4581" width="10.28515625" style="231" customWidth="1"/>
    <col min="4582" max="4583" width="10.7109375" style="231" customWidth="1"/>
    <col min="4584" max="4584" width="10.28515625" style="231" customWidth="1"/>
    <col min="4585" max="4585" width="12.28515625" style="231" customWidth="1"/>
    <col min="4586" max="4586" width="10.7109375" style="231" customWidth="1"/>
    <col min="4587" max="4587" width="10.28515625" style="231" customWidth="1"/>
    <col min="4588" max="4589" width="10.7109375" style="231" customWidth="1"/>
    <col min="4590" max="4590" width="10.28515625" style="231" customWidth="1"/>
    <col min="4591" max="4592" width="10.7109375" style="231" customWidth="1"/>
    <col min="4593" max="4593" width="10.28515625" style="231" customWidth="1"/>
    <col min="4594" max="4595" width="10.7109375" style="231" customWidth="1"/>
    <col min="4596" max="4596" width="10.28515625" style="231" customWidth="1"/>
    <col min="4597" max="4598" width="10.7109375" style="231" customWidth="1"/>
    <col min="4599" max="4599" width="10.28515625" style="231" customWidth="1"/>
    <col min="4600" max="4600" width="12.85546875" style="231" customWidth="1"/>
    <col min="4601" max="4601" width="10.7109375" style="231" customWidth="1"/>
    <col min="4602" max="4602" width="10.28515625" style="231" customWidth="1"/>
    <col min="4603" max="4603" width="12.5703125" style="231" customWidth="1"/>
    <col min="4604" max="4604" width="10.7109375" style="231" customWidth="1"/>
    <col min="4605" max="4605" width="10.28515625" style="231" customWidth="1"/>
    <col min="4606" max="4606" width="12.5703125" style="231" customWidth="1"/>
    <col min="4607" max="4607" width="10.7109375" style="231" customWidth="1"/>
    <col min="4608" max="4608" width="10.28515625" style="231" customWidth="1"/>
    <col min="4609" max="4609" width="12.7109375" style="231" customWidth="1"/>
    <col min="4610" max="4610" width="10.7109375" style="231" customWidth="1"/>
    <col min="4611" max="4611" width="10.28515625" style="231" customWidth="1"/>
    <col min="4612" max="4612" width="13.140625" style="231" customWidth="1"/>
    <col min="4613" max="4613" width="10.7109375" style="231" customWidth="1"/>
    <col min="4614" max="4614" width="10.28515625" style="231" customWidth="1"/>
    <col min="4615" max="4615" width="12.140625" style="231" customWidth="1"/>
    <col min="4616" max="4616" width="10.7109375" style="231" customWidth="1"/>
    <col min="4617" max="4617" width="10.28515625" style="231" customWidth="1"/>
    <col min="4618" max="4618" width="12.42578125" style="231" customWidth="1"/>
    <col min="4619" max="4619" width="10.7109375" style="231" customWidth="1"/>
    <col min="4620" max="4620" width="10.28515625" style="231" customWidth="1"/>
    <col min="4621" max="4622" width="10.7109375" style="231" customWidth="1"/>
    <col min="4623" max="4623" width="10.28515625" style="231" customWidth="1"/>
    <col min="4624" max="4624" width="12.5703125" style="231" customWidth="1"/>
    <col min="4625" max="4625" width="10.7109375" style="231" customWidth="1"/>
    <col min="4626" max="4626" width="10.28515625" style="231" customWidth="1"/>
    <col min="4627" max="4627" width="12.5703125" style="231" customWidth="1"/>
    <col min="4628" max="4628" width="10.7109375" style="231" customWidth="1"/>
    <col min="4629" max="4629" width="10.28515625" style="231" customWidth="1"/>
    <col min="4630" max="4630" width="12.42578125" style="231" customWidth="1"/>
    <col min="4631" max="4640" width="10.7109375" style="231" customWidth="1"/>
    <col min="4641" max="4641" width="10.28515625" style="231" customWidth="1"/>
    <col min="4642" max="4643" width="10.7109375" style="231" customWidth="1"/>
    <col min="4644" max="4644" width="10.28515625" style="231" customWidth="1"/>
    <col min="4645" max="4645" width="12.140625" style="231" customWidth="1"/>
    <col min="4646" max="4646" width="10.7109375" style="231" customWidth="1"/>
    <col min="4647" max="4647" width="10.28515625" style="231" customWidth="1"/>
    <col min="4648" max="4648" width="10.7109375" style="231" customWidth="1"/>
    <col min="4649" max="4649" width="9.140625" style="231"/>
    <col min="4650" max="4650" width="13.85546875" style="231" customWidth="1"/>
    <col min="4651" max="4651" width="4.5703125" style="231" customWidth="1"/>
    <col min="4652" max="4653" width="9.140625" style="231"/>
    <col min="4654" max="4654" width="10.140625" style="231" bestFit="1" customWidth="1"/>
    <col min="4655" max="4655" width="12.42578125" style="231" bestFit="1" customWidth="1"/>
    <col min="4656" max="4657" width="12.42578125" style="231" customWidth="1"/>
    <col min="4658" max="4658" width="12.42578125" style="231" bestFit="1" customWidth="1"/>
    <col min="4659" max="4659" width="12.42578125" style="231" customWidth="1"/>
    <col min="4660" max="4660" width="13.5703125" style="231" bestFit="1" customWidth="1"/>
    <col min="4661" max="4661" width="21.5703125" style="231" bestFit="1" customWidth="1"/>
    <col min="4662" max="4662" width="19.42578125" style="231" bestFit="1" customWidth="1"/>
    <col min="4663" max="4663" width="11.42578125" style="231" bestFit="1" customWidth="1"/>
    <col min="4664" max="4665" width="9.140625" style="231"/>
    <col min="4666" max="4666" width="11.42578125" style="231" bestFit="1" customWidth="1"/>
    <col min="4667" max="4810" width="9.140625" style="231"/>
    <col min="4811" max="4811" width="19.5703125" style="231" customWidth="1"/>
    <col min="4812" max="4812" width="5.42578125" style="231" customWidth="1"/>
    <col min="4813" max="4813" width="44.7109375" style="231" customWidth="1"/>
    <col min="4814" max="4814" width="7" style="231" customWidth="1"/>
    <col min="4815" max="4815" width="10.7109375" style="231" customWidth="1"/>
    <col min="4816" max="4816" width="10.28515625" style="231" customWidth="1"/>
    <col min="4817" max="4818" width="10.7109375" style="231" customWidth="1"/>
    <col min="4819" max="4819" width="10.28515625" style="231" customWidth="1"/>
    <col min="4820" max="4821" width="10.7109375" style="231" customWidth="1"/>
    <col min="4822" max="4822" width="10.28515625" style="231" customWidth="1"/>
    <col min="4823" max="4823" width="13" style="231" customWidth="1"/>
    <col min="4824" max="4824" width="10.7109375" style="231" customWidth="1"/>
    <col min="4825" max="4825" width="10.28515625" style="231" customWidth="1"/>
    <col min="4826" max="4826" width="13" style="231" customWidth="1"/>
    <col min="4827" max="4827" width="10.7109375" style="231" customWidth="1"/>
    <col min="4828" max="4828" width="10.28515625" style="231" customWidth="1"/>
    <col min="4829" max="4829" width="13.28515625" style="231" customWidth="1"/>
    <col min="4830" max="4830" width="10.7109375" style="231" customWidth="1"/>
    <col min="4831" max="4831" width="10.28515625" style="231" customWidth="1"/>
    <col min="4832" max="4833" width="10.7109375" style="231" customWidth="1"/>
    <col min="4834" max="4834" width="10.28515625" style="231" customWidth="1"/>
    <col min="4835" max="4835" width="13.42578125" style="231" customWidth="1"/>
    <col min="4836" max="4836" width="10.7109375" style="231" customWidth="1"/>
    <col min="4837" max="4837" width="10.28515625" style="231" customWidth="1"/>
    <col min="4838" max="4839" width="10.7109375" style="231" customWidth="1"/>
    <col min="4840" max="4840" width="10.28515625" style="231" customWidth="1"/>
    <col min="4841" max="4841" width="12.28515625" style="231" customWidth="1"/>
    <col min="4842" max="4842" width="10.7109375" style="231" customWidth="1"/>
    <col min="4843" max="4843" width="10.28515625" style="231" customWidth="1"/>
    <col min="4844" max="4845" width="10.7109375" style="231" customWidth="1"/>
    <col min="4846" max="4846" width="10.28515625" style="231" customWidth="1"/>
    <col min="4847" max="4848" width="10.7109375" style="231" customWidth="1"/>
    <col min="4849" max="4849" width="10.28515625" style="231" customWidth="1"/>
    <col min="4850" max="4851" width="10.7109375" style="231" customWidth="1"/>
    <col min="4852" max="4852" width="10.28515625" style="231" customWidth="1"/>
    <col min="4853" max="4854" width="10.7109375" style="231" customWidth="1"/>
    <col min="4855" max="4855" width="10.28515625" style="231" customWidth="1"/>
    <col min="4856" max="4856" width="12.85546875" style="231" customWidth="1"/>
    <col min="4857" max="4857" width="10.7109375" style="231" customWidth="1"/>
    <col min="4858" max="4858" width="10.28515625" style="231" customWidth="1"/>
    <col min="4859" max="4859" width="12.5703125" style="231" customWidth="1"/>
    <col min="4860" max="4860" width="10.7109375" style="231" customWidth="1"/>
    <col min="4861" max="4861" width="10.28515625" style="231" customWidth="1"/>
    <col min="4862" max="4862" width="12.5703125" style="231" customWidth="1"/>
    <col min="4863" max="4863" width="10.7109375" style="231" customWidth="1"/>
    <col min="4864" max="4864" width="10.28515625" style="231" customWidth="1"/>
    <col min="4865" max="4865" width="12.7109375" style="231" customWidth="1"/>
    <col min="4866" max="4866" width="10.7109375" style="231" customWidth="1"/>
    <col min="4867" max="4867" width="10.28515625" style="231" customWidth="1"/>
    <col min="4868" max="4868" width="13.140625" style="231" customWidth="1"/>
    <col min="4869" max="4869" width="10.7109375" style="231" customWidth="1"/>
    <col min="4870" max="4870" width="10.28515625" style="231" customWidth="1"/>
    <col min="4871" max="4871" width="12.140625" style="231" customWidth="1"/>
    <col min="4872" max="4872" width="10.7109375" style="231" customWidth="1"/>
    <col min="4873" max="4873" width="10.28515625" style="231" customWidth="1"/>
    <col min="4874" max="4874" width="12.42578125" style="231" customWidth="1"/>
    <col min="4875" max="4875" width="10.7109375" style="231" customWidth="1"/>
    <col min="4876" max="4876" width="10.28515625" style="231" customWidth="1"/>
    <col min="4877" max="4878" width="10.7109375" style="231" customWidth="1"/>
    <col min="4879" max="4879" width="10.28515625" style="231" customWidth="1"/>
    <col min="4880" max="4880" width="12.5703125" style="231" customWidth="1"/>
    <col min="4881" max="4881" width="10.7109375" style="231" customWidth="1"/>
    <col min="4882" max="4882" width="10.28515625" style="231" customWidth="1"/>
    <col min="4883" max="4883" width="12.5703125" style="231" customWidth="1"/>
    <col min="4884" max="4884" width="10.7109375" style="231" customWidth="1"/>
    <col min="4885" max="4885" width="10.28515625" style="231" customWidth="1"/>
    <col min="4886" max="4886" width="12.42578125" style="231" customWidth="1"/>
    <col min="4887" max="4896" width="10.7109375" style="231" customWidth="1"/>
    <col min="4897" max="4897" width="10.28515625" style="231" customWidth="1"/>
    <col min="4898" max="4899" width="10.7109375" style="231" customWidth="1"/>
    <col min="4900" max="4900" width="10.28515625" style="231" customWidth="1"/>
    <col min="4901" max="4901" width="12.140625" style="231" customWidth="1"/>
    <col min="4902" max="4902" width="10.7109375" style="231" customWidth="1"/>
    <col min="4903" max="4903" width="10.28515625" style="231" customWidth="1"/>
    <col min="4904" max="4904" width="10.7109375" style="231" customWidth="1"/>
    <col min="4905" max="4905" width="9.140625" style="231"/>
    <col min="4906" max="4906" width="13.85546875" style="231" customWidth="1"/>
    <col min="4907" max="4907" width="4.5703125" style="231" customWidth="1"/>
    <col min="4908" max="4909" width="9.140625" style="231"/>
    <col min="4910" max="4910" width="10.140625" style="231" bestFit="1" customWidth="1"/>
    <col min="4911" max="4911" width="12.42578125" style="231" bestFit="1" customWidth="1"/>
    <col min="4912" max="4913" width="12.42578125" style="231" customWidth="1"/>
    <col min="4914" max="4914" width="12.42578125" style="231" bestFit="1" customWidth="1"/>
    <col min="4915" max="4915" width="12.42578125" style="231" customWidth="1"/>
    <col min="4916" max="4916" width="13.5703125" style="231" bestFit="1" customWidth="1"/>
    <col min="4917" max="4917" width="21.5703125" style="231" bestFit="1" customWidth="1"/>
    <col min="4918" max="4918" width="19.42578125" style="231" bestFit="1" customWidth="1"/>
    <col min="4919" max="4919" width="11.42578125" style="231" bestFit="1" customWidth="1"/>
    <col min="4920" max="4921" width="9.140625" style="231"/>
    <col min="4922" max="4922" width="11.42578125" style="231" bestFit="1" customWidth="1"/>
    <col min="4923" max="5066" width="9.140625" style="231"/>
    <col min="5067" max="5067" width="19.5703125" style="231" customWidth="1"/>
    <col min="5068" max="5068" width="5.42578125" style="231" customWidth="1"/>
    <col min="5069" max="5069" width="44.7109375" style="231" customWidth="1"/>
    <col min="5070" max="5070" width="7" style="231" customWidth="1"/>
    <col min="5071" max="5071" width="10.7109375" style="231" customWidth="1"/>
    <col min="5072" max="5072" width="10.28515625" style="231" customWidth="1"/>
    <col min="5073" max="5074" width="10.7109375" style="231" customWidth="1"/>
    <col min="5075" max="5075" width="10.28515625" style="231" customWidth="1"/>
    <col min="5076" max="5077" width="10.7109375" style="231" customWidth="1"/>
    <col min="5078" max="5078" width="10.28515625" style="231" customWidth="1"/>
    <col min="5079" max="5079" width="13" style="231" customWidth="1"/>
    <col min="5080" max="5080" width="10.7109375" style="231" customWidth="1"/>
    <col min="5081" max="5081" width="10.28515625" style="231" customWidth="1"/>
    <col min="5082" max="5082" width="13" style="231" customWidth="1"/>
    <col min="5083" max="5083" width="10.7109375" style="231" customWidth="1"/>
    <col min="5084" max="5084" width="10.28515625" style="231" customWidth="1"/>
    <col min="5085" max="5085" width="13.28515625" style="231" customWidth="1"/>
    <col min="5086" max="5086" width="10.7109375" style="231" customWidth="1"/>
    <col min="5087" max="5087" width="10.28515625" style="231" customWidth="1"/>
    <col min="5088" max="5089" width="10.7109375" style="231" customWidth="1"/>
    <col min="5090" max="5090" width="10.28515625" style="231" customWidth="1"/>
    <col min="5091" max="5091" width="13.42578125" style="231" customWidth="1"/>
    <col min="5092" max="5092" width="10.7109375" style="231" customWidth="1"/>
    <col min="5093" max="5093" width="10.28515625" style="231" customWidth="1"/>
    <col min="5094" max="5095" width="10.7109375" style="231" customWidth="1"/>
    <col min="5096" max="5096" width="10.28515625" style="231" customWidth="1"/>
    <col min="5097" max="5097" width="12.28515625" style="231" customWidth="1"/>
    <col min="5098" max="5098" width="10.7109375" style="231" customWidth="1"/>
    <col min="5099" max="5099" width="10.28515625" style="231" customWidth="1"/>
    <col min="5100" max="5101" width="10.7109375" style="231" customWidth="1"/>
    <col min="5102" max="5102" width="10.28515625" style="231" customWidth="1"/>
    <col min="5103" max="5104" width="10.7109375" style="231" customWidth="1"/>
    <col min="5105" max="5105" width="10.28515625" style="231" customWidth="1"/>
    <col min="5106" max="5107" width="10.7109375" style="231" customWidth="1"/>
    <col min="5108" max="5108" width="10.28515625" style="231" customWidth="1"/>
    <col min="5109" max="5110" width="10.7109375" style="231" customWidth="1"/>
    <col min="5111" max="5111" width="10.28515625" style="231" customWidth="1"/>
    <col min="5112" max="5112" width="12.85546875" style="231" customWidth="1"/>
    <col min="5113" max="5113" width="10.7109375" style="231" customWidth="1"/>
    <col min="5114" max="5114" width="10.28515625" style="231" customWidth="1"/>
    <col min="5115" max="5115" width="12.5703125" style="231" customWidth="1"/>
    <col min="5116" max="5116" width="10.7109375" style="231" customWidth="1"/>
    <col min="5117" max="5117" width="10.28515625" style="231" customWidth="1"/>
    <col min="5118" max="5118" width="12.5703125" style="231" customWidth="1"/>
    <col min="5119" max="5119" width="10.7109375" style="231" customWidth="1"/>
    <col min="5120" max="5120" width="10.28515625" style="231" customWidth="1"/>
    <col min="5121" max="5121" width="12.7109375" style="231" customWidth="1"/>
    <col min="5122" max="5122" width="10.7109375" style="231" customWidth="1"/>
    <col min="5123" max="5123" width="10.28515625" style="231" customWidth="1"/>
    <col min="5124" max="5124" width="13.140625" style="231" customWidth="1"/>
    <col min="5125" max="5125" width="10.7109375" style="231" customWidth="1"/>
    <col min="5126" max="5126" width="10.28515625" style="231" customWidth="1"/>
    <col min="5127" max="5127" width="12.140625" style="231" customWidth="1"/>
    <col min="5128" max="5128" width="10.7109375" style="231" customWidth="1"/>
    <col min="5129" max="5129" width="10.28515625" style="231" customWidth="1"/>
    <col min="5130" max="5130" width="12.42578125" style="231" customWidth="1"/>
    <col min="5131" max="5131" width="10.7109375" style="231" customWidth="1"/>
    <col min="5132" max="5132" width="10.28515625" style="231" customWidth="1"/>
    <col min="5133" max="5134" width="10.7109375" style="231" customWidth="1"/>
    <col min="5135" max="5135" width="10.28515625" style="231" customWidth="1"/>
    <col min="5136" max="5136" width="12.5703125" style="231" customWidth="1"/>
    <col min="5137" max="5137" width="10.7109375" style="231" customWidth="1"/>
    <col min="5138" max="5138" width="10.28515625" style="231" customWidth="1"/>
    <col min="5139" max="5139" width="12.5703125" style="231" customWidth="1"/>
    <col min="5140" max="5140" width="10.7109375" style="231" customWidth="1"/>
    <col min="5141" max="5141" width="10.28515625" style="231" customWidth="1"/>
    <col min="5142" max="5142" width="12.42578125" style="231" customWidth="1"/>
    <col min="5143" max="5152" width="10.7109375" style="231" customWidth="1"/>
    <col min="5153" max="5153" width="10.28515625" style="231" customWidth="1"/>
    <col min="5154" max="5155" width="10.7109375" style="231" customWidth="1"/>
    <col min="5156" max="5156" width="10.28515625" style="231" customWidth="1"/>
    <col min="5157" max="5157" width="12.140625" style="231" customWidth="1"/>
    <col min="5158" max="5158" width="10.7109375" style="231" customWidth="1"/>
    <col min="5159" max="5159" width="10.28515625" style="231" customWidth="1"/>
    <col min="5160" max="5160" width="10.7109375" style="231" customWidth="1"/>
    <col min="5161" max="5161" width="9.140625" style="231"/>
    <col min="5162" max="5162" width="13.85546875" style="231" customWidth="1"/>
    <col min="5163" max="5163" width="4.5703125" style="231" customWidth="1"/>
    <col min="5164" max="5165" width="9.140625" style="231"/>
    <col min="5166" max="5166" width="10.140625" style="231" bestFit="1" customWidth="1"/>
    <col min="5167" max="5167" width="12.42578125" style="231" bestFit="1" customWidth="1"/>
    <col min="5168" max="5169" width="12.42578125" style="231" customWidth="1"/>
    <col min="5170" max="5170" width="12.42578125" style="231" bestFit="1" customWidth="1"/>
    <col min="5171" max="5171" width="12.42578125" style="231" customWidth="1"/>
    <col min="5172" max="5172" width="13.5703125" style="231" bestFit="1" customWidth="1"/>
    <col min="5173" max="5173" width="21.5703125" style="231" bestFit="1" customWidth="1"/>
    <col min="5174" max="5174" width="19.42578125" style="231" bestFit="1" customWidth="1"/>
    <col min="5175" max="5175" width="11.42578125" style="231" bestFit="1" customWidth="1"/>
    <col min="5176" max="5177" width="9.140625" style="231"/>
    <col min="5178" max="5178" width="11.42578125" style="231" bestFit="1" customWidth="1"/>
    <col min="5179" max="5322" width="9.140625" style="231"/>
    <col min="5323" max="5323" width="19.5703125" style="231" customWidth="1"/>
    <col min="5324" max="5324" width="5.42578125" style="231" customWidth="1"/>
    <col min="5325" max="5325" width="44.7109375" style="231" customWidth="1"/>
    <col min="5326" max="5326" width="7" style="231" customWidth="1"/>
    <col min="5327" max="5327" width="10.7109375" style="231" customWidth="1"/>
    <col min="5328" max="5328" width="10.28515625" style="231" customWidth="1"/>
    <col min="5329" max="5330" width="10.7109375" style="231" customWidth="1"/>
    <col min="5331" max="5331" width="10.28515625" style="231" customWidth="1"/>
    <col min="5332" max="5333" width="10.7109375" style="231" customWidth="1"/>
    <col min="5334" max="5334" width="10.28515625" style="231" customWidth="1"/>
    <col min="5335" max="5335" width="13" style="231" customWidth="1"/>
    <col min="5336" max="5336" width="10.7109375" style="231" customWidth="1"/>
    <col min="5337" max="5337" width="10.28515625" style="231" customWidth="1"/>
    <col min="5338" max="5338" width="13" style="231" customWidth="1"/>
    <col min="5339" max="5339" width="10.7109375" style="231" customWidth="1"/>
    <col min="5340" max="5340" width="10.28515625" style="231" customWidth="1"/>
    <col min="5341" max="5341" width="13.28515625" style="231" customWidth="1"/>
    <col min="5342" max="5342" width="10.7109375" style="231" customWidth="1"/>
    <col min="5343" max="5343" width="10.28515625" style="231" customWidth="1"/>
    <col min="5344" max="5345" width="10.7109375" style="231" customWidth="1"/>
    <col min="5346" max="5346" width="10.28515625" style="231" customWidth="1"/>
    <col min="5347" max="5347" width="13.42578125" style="231" customWidth="1"/>
    <col min="5348" max="5348" width="10.7109375" style="231" customWidth="1"/>
    <col min="5349" max="5349" width="10.28515625" style="231" customWidth="1"/>
    <col min="5350" max="5351" width="10.7109375" style="231" customWidth="1"/>
    <col min="5352" max="5352" width="10.28515625" style="231" customWidth="1"/>
    <col min="5353" max="5353" width="12.28515625" style="231" customWidth="1"/>
    <col min="5354" max="5354" width="10.7109375" style="231" customWidth="1"/>
    <col min="5355" max="5355" width="10.28515625" style="231" customWidth="1"/>
    <col min="5356" max="5357" width="10.7109375" style="231" customWidth="1"/>
    <col min="5358" max="5358" width="10.28515625" style="231" customWidth="1"/>
    <col min="5359" max="5360" width="10.7109375" style="231" customWidth="1"/>
    <col min="5361" max="5361" width="10.28515625" style="231" customWidth="1"/>
    <col min="5362" max="5363" width="10.7109375" style="231" customWidth="1"/>
    <col min="5364" max="5364" width="10.28515625" style="231" customWidth="1"/>
    <col min="5365" max="5366" width="10.7109375" style="231" customWidth="1"/>
    <col min="5367" max="5367" width="10.28515625" style="231" customWidth="1"/>
    <col min="5368" max="5368" width="12.85546875" style="231" customWidth="1"/>
    <col min="5369" max="5369" width="10.7109375" style="231" customWidth="1"/>
    <col min="5370" max="5370" width="10.28515625" style="231" customWidth="1"/>
    <col min="5371" max="5371" width="12.5703125" style="231" customWidth="1"/>
    <col min="5372" max="5372" width="10.7109375" style="231" customWidth="1"/>
    <col min="5373" max="5373" width="10.28515625" style="231" customWidth="1"/>
    <col min="5374" max="5374" width="12.5703125" style="231" customWidth="1"/>
    <col min="5375" max="5375" width="10.7109375" style="231" customWidth="1"/>
    <col min="5376" max="5376" width="10.28515625" style="231" customWidth="1"/>
    <col min="5377" max="5377" width="12.7109375" style="231" customWidth="1"/>
    <col min="5378" max="5378" width="10.7109375" style="231" customWidth="1"/>
    <col min="5379" max="5379" width="10.28515625" style="231" customWidth="1"/>
    <col min="5380" max="5380" width="13.140625" style="231" customWidth="1"/>
    <col min="5381" max="5381" width="10.7109375" style="231" customWidth="1"/>
    <col min="5382" max="5382" width="10.28515625" style="231" customWidth="1"/>
    <col min="5383" max="5383" width="12.140625" style="231" customWidth="1"/>
    <col min="5384" max="5384" width="10.7109375" style="231" customWidth="1"/>
    <col min="5385" max="5385" width="10.28515625" style="231" customWidth="1"/>
    <col min="5386" max="5386" width="12.42578125" style="231" customWidth="1"/>
    <col min="5387" max="5387" width="10.7109375" style="231" customWidth="1"/>
    <col min="5388" max="5388" width="10.28515625" style="231" customWidth="1"/>
    <col min="5389" max="5390" width="10.7109375" style="231" customWidth="1"/>
    <col min="5391" max="5391" width="10.28515625" style="231" customWidth="1"/>
    <col min="5392" max="5392" width="12.5703125" style="231" customWidth="1"/>
    <col min="5393" max="5393" width="10.7109375" style="231" customWidth="1"/>
    <col min="5394" max="5394" width="10.28515625" style="231" customWidth="1"/>
    <col min="5395" max="5395" width="12.5703125" style="231" customWidth="1"/>
    <col min="5396" max="5396" width="10.7109375" style="231" customWidth="1"/>
    <col min="5397" max="5397" width="10.28515625" style="231" customWidth="1"/>
    <col min="5398" max="5398" width="12.42578125" style="231" customWidth="1"/>
    <col min="5399" max="5408" width="10.7109375" style="231" customWidth="1"/>
    <col min="5409" max="5409" width="10.28515625" style="231" customWidth="1"/>
    <col min="5410" max="5411" width="10.7109375" style="231" customWidth="1"/>
    <col min="5412" max="5412" width="10.28515625" style="231" customWidth="1"/>
    <col min="5413" max="5413" width="12.140625" style="231" customWidth="1"/>
    <col min="5414" max="5414" width="10.7109375" style="231" customWidth="1"/>
    <col min="5415" max="5415" width="10.28515625" style="231" customWidth="1"/>
    <col min="5416" max="5416" width="10.7109375" style="231" customWidth="1"/>
    <col min="5417" max="5417" width="9.140625" style="231"/>
    <col min="5418" max="5418" width="13.85546875" style="231" customWidth="1"/>
    <col min="5419" max="5419" width="4.5703125" style="231" customWidth="1"/>
    <col min="5420" max="5421" width="9.140625" style="231"/>
    <col min="5422" max="5422" width="10.140625" style="231" bestFit="1" customWidth="1"/>
    <col min="5423" max="5423" width="12.42578125" style="231" bestFit="1" customWidth="1"/>
    <col min="5424" max="5425" width="12.42578125" style="231" customWidth="1"/>
    <col min="5426" max="5426" width="12.42578125" style="231" bestFit="1" customWidth="1"/>
    <col min="5427" max="5427" width="12.42578125" style="231" customWidth="1"/>
    <col min="5428" max="5428" width="13.5703125" style="231" bestFit="1" customWidth="1"/>
    <col min="5429" max="5429" width="21.5703125" style="231" bestFit="1" customWidth="1"/>
    <col min="5430" max="5430" width="19.42578125" style="231" bestFit="1" customWidth="1"/>
    <col min="5431" max="5431" width="11.42578125" style="231" bestFit="1" customWidth="1"/>
    <col min="5432" max="5433" width="9.140625" style="231"/>
    <col min="5434" max="5434" width="11.42578125" style="231" bestFit="1" customWidth="1"/>
    <col min="5435" max="5578" width="9.140625" style="231"/>
    <col min="5579" max="5579" width="19.5703125" style="231" customWidth="1"/>
    <col min="5580" max="5580" width="5.42578125" style="231" customWidth="1"/>
    <col min="5581" max="5581" width="44.7109375" style="231" customWidth="1"/>
    <col min="5582" max="5582" width="7" style="231" customWidth="1"/>
    <col min="5583" max="5583" width="10.7109375" style="231" customWidth="1"/>
    <col min="5584" max="5584" width="10.28515625" style="231" customWidth="1"/>
    <col min="5585" max="5586" width="10.7109375" style="231" customWidth="1"/>
    <col min="5587" max="5587" width="10.28515625" style="231" customWidth="1"/>
    <col min="5588" max="5589" width="10.7109375" style="231" customWidth="1"/>
    <col min="5590" max="5590" width="10.28515625" style="231" customWidth="1"/>
    <col min="5591" max="5591" width="13" style="231" customWidth="1"/>
    <col min="5592" max="5592" width="10.7109375" style="231" customWidth="1"/>
    <col min="5593" max="5593" width="10.28515625" style="231" customWidth="1"/>
    <col min="5594" max="5594" width="13" style="231" customWidth="1"/>
    <col min="5595" max="5595" width="10.7109375" style="231" customWidth="1"/>
    <col min="5596" max="5596" width="10.28515625" style="231" customWidth="1"/>
    <col min="5597" max="5597" width="13.28515625" style="231" customWidth="1"/>
    <col min="5598" max="5598" width="10.7109375" style="231" customWidth="1"/>
    <col min="5599" max="5599" width="10.28515625" style="231" customWidth="1"/>
    <col min="5600" max="5601" width="10.7109375" style="231" customWidth="1"/>
    <col min="5602" max="5602" width="10.28515625" style="231" customWidth="1"/>
    <col min="5603" max="5603" width="13.42578125" style="231" customWidth="1"/>
    <col min="5604" max="5604" width="10.7109375" style="231" customWidth="1"/>
    <col min="5605" max="5605" width="10.28515625" style="231" customWidth="1"/>
    <col min="5606" max="5607" width="10.7109375" style="231" customWidth="1"/>
    <col min="5608" max="5608" width="10.28515625" style="231" customWidth="1"/>
    <col min="5609" max="5609" width="12.28515625" style="231" customWidth="1"/>
    <col min="5610" max="5610" width="10.7109375" style="231" customWidth="1"/>
    <col min="5611" max="5611" width="10.28515625" style="231" customWidth="1"/>
    <col min="5612" max="5613" width="10.7109375" style="231" customWidth="1"/>
    <col min="5614" max="5614" width="10.28515625" style="231" customWidth="1"/>
    <col min="5615" max="5616" width="10.7109375" style="231" customWidth="1"/>
    <col min="5617" max="5617" width="10.28515625" style="231" customWidth="1"/>
    <col min="5618" max="5619" width="10.7109375" style="231" customWidth="1"/>
    <col min="5620" max="5620" width="10.28515625" style="231" customWidth="1"/>
    <col min="5621" max="5622" width="10.7109375" style="231" customWidth="1"/>
    <col min="5623" max="5623" width="10.28515625" style="231" customWidth="1"/>
    <col min="5624" max="5624" width="12.85546875" style="231" customWidth="1"/>
    <col min="5625" max="5625" width="10.7109375" style="231" customWidth="1"/>
    <col min="5626" max="5626" width="10.28515625" style="231" customWidth="1"/>
    <col min="5627" max="5627" width="12.5703125" style="231" customWidth="1"/>
    <col min="5628" max="5628" width="10.7109375" style="231" customWidth="1"/>
    <col min="5629" max="5629" width="10.28515625" style="231" customWidth="1"/>
    <col min="5630" max="5630" width="12.5703125" style="231" customWidth="1"/>
    <col min="5631" max="5631" width="10.7109375" style="231" customWidth="1"/>
    <col min="5632" max="5632" width="10.28515625" style="231" customWidth="1"/>
    <col min="5633" max="5633" width="12.7109375" style="231" customWidth="1"/>
    <col min="5634" max="5634" width="10.7109375" style="231" customWidth="1"/>
    <col min="5635" max="5635" width="10.28515625" style="231" customWidth="1"/>
    <col min="5636" max="5636" width="13.140625" style="231" customWidth="1"/>
    <col min="5637" max="5637" width="10.7109375" style="231" customWidth="1"/>
    <col min="5638" max="5638" width="10.28515625" style="231" customWidth="1"/>
    <col min="5639" max="5639" width="12.140625" style="231" customWidth="1"/>
    <col min="5640" max="5640" width="10.7109375" style="231" customWidth="1"/>
    <col min="5641" max="5641" width="10.28515625" style="231" customWidth="1"/>
    <col min="5642" max="5642" width="12.42578125" style="231" customWidth="1"/>
    <col min="5643" max="5643" width="10.7109375" style="231" customWidth="1"/>
    <col min="5644" max="5644" width="10.28515625" style="231" customWidth="1"/>
    <col min="5645" max="5646" width="10.7109375" style="231" customWidth="1"/>
    <col min="5647" max="5647" width="10.28515625" style="231" customWidth="1"/>
    <col min="5648" max="5648" width="12.5703125" style="231" customWidth="1"/>
    <col min="5649" max="5649" width="10.7109375" style="231" customWidth="1"/>
    <col min="5650" max="5650" width="10.28515625" style="231" customWidth="1"/>
    <col min="5651" max="5651" width="12.5703125" style="231" customWidth="1"/>
    <col min="5652" max="5652" width="10.7109375" style="231" customWidth="1"/>
    <col min="5653" max="5653" width="10.28515625" style="231" customWidth="1"/>
    <col min="5654" max="5654" width="12.42578125" style="231" customWidth="1"/>
    <col min="5655" max="5664" width="10.7109375" style="231" customWidth="1"/>
    <col min="5665" max="5665" width="10.28515625" style="231" customWidth="1"/>
    <col min="5666" max="5667" width="10.7109375" style="231" customWidth="1"/>
    <col min="5668" max="5668" width="10.28515625" style="231" customWidth="1"/>
    <col min="5669" max="5669" width="12.140625" style="231" customWidth="1"/>
    <col min="5670" max="5670" width="10.7109375" style="231" customWidth="1"/>
    <col min="5671" max="5671" width="10.28515625" style="231" customWidth="1"/>
    <col min="5672" max="5672" width="10.7109375" style="231" customWidth="1"/>
    <col min="5673" max="5673" width="9.140625" style="231"/>
    <col min="5674" max="5674" width="13.85546875" style="231" customWidth="1"/>
    <col min="5675" max="5675" width="4.5703125" style="231" customWidth="1"/>
    <col min="5676" max="5677" width="9.140625" style="231"/>
    <col min="5678" max="5678" width="10.140625" style="231" bestFit="1" customWidth="1"/>
    <col min="5679" max="5679" width="12.42578125" style="231" bestFit="1" customWidth="1"/>
    <col min="5680" max="5681" width="12.42578125" style="231" customWidth="1"/>
    <col min="5682" max="5682" width="12.42578125" style="231" bestFit="1" customWidth="1"/>
    <col min="5683" max="5683" width="12.42578125" style="231" customWidth="1"/>
    <col min="5684" max="5684" width="13.5703125" style="231" bestFit="1" customWidth="1"/>
    <col min="5685" max="5685" width="21.5703125" style="231" bestFit="1" customWidth="1"/>
    <col min="5686" max="5686" width="19.42578125" style="231" bestFit="1" customWidth="1"/>
    <col min="5687" max="5687" width="11.42578125" style="231" bestFit="1" customWidth="1"/>
    <col min="5688" max="5689" width="9.140625" style="231"/>
    <col min="5690" max="5690" width="11.42578125" style="231" bestFit="1" customWidth="1"/>
    <col min="5691" max="5834" width="9.140625" style="231"/>
    <col min="5835" max="5835" width="19.5703125" style="231" customWidth="1"/>
    <col min="5836" max="5836" width="5.42578125" style="231" customWidth="1"/>
    <col min="5837" max="5837" width="44.7109375" style="231" customWidth="1"/>
    <col min="5838" max="5838" width="7" style="231" customWidth="1"/>
    <col min="5839" max="5839" width="10.7109375" style="231" customWidth="1"/>
    <col min="5840" max="5840" width="10.28515625" style="231" customWidth="1"/>
    <col min="5841" max="5842" width="10.7109375" style="231" customWidth="1"/>
    <col min="5843" max="5843" width="10.28515625" style="231" customWidth="1"/>
    <col min="5844" max="5845" width="10.7109375" style="231" customWidth="1"/>
    <col min="5846" max="5846" width="10.28515625" style="231" customWidth="1"/>
    <col min="5847" max="5847" width="13" style="231" customWidth="1"/>
    <col min="5848" max="5848" width="10.7109375" style="231" customWidth="1"/>
    <col min="5849" max="5849" width="10.28515625" style="231" customWidth="1"/>
    <col min="5850" max="5850" width="13" style="231" customWidth="1"/>
    <col min="5851" max="5851" width="10.7109375" style="231" customWidth="1"/>
    <col min="5852" max="5852" width="10.28515625" style="231" customWidth="1"/>
    <col min="5853" max="5853" width="13.28515625" style="231" customWidth="1"/>
    <col min="5854" max="5854" width="10.7109375" style="231" customWidth="1"/>
    <col min="5855" max="5855" width="10.28515625" style="231" customWidth="1"/>
    <col min="5856" max="5857" width="10.7109375" style="231" customWidth="1"/>
    <col min="5858" max="5858" width="10.28515625" style="231" customWidth="1"/>
    <col min="5859" max="5859" width="13.42578125" style="231" customWidth="1"/>
    <col min="5860" max="5860" width="10.7109375" style="231" customWidth="1"/>
    <col min="5861" max="5861" width="10.28515625" style="231" customWidth="1"/>
    <col min="5862" max="5863" width="10.7109375" style="231" customWidth="1"/>
    <col min="5864" max="5864" width="10.28515625" style="231" customWidth="1"/>
    <col min="5865" max="5865" width="12.28515625" style="231" customWidth="1"/>
    <col min="5866" max="5866" width="10.7109375" style="231" customWidth="1"/>
    <col min="5867" max="5867" width="10.28515625" style="231" customWidth="1"/>
    <col min="5868" max="5869" width="10.7109375" style="231" customWidth="1"/>
    <col min="5870" max="5870" width="10.28515625" style="231" customWidth="1"/>
    <col min="5871" max="5872" width="10.7109375" style="231" customWidth="1"/>
    <col min="5873" max="5873" width="10.28515625" style="231" customWidth="1"/>
    <col min="5874" max="5875" width="10.7109375" style="231" customWidth="1"/>
    <col min="5876" max="5876" width="10.28515625" style="231" customWidth="1"/>
    <col min="5877" max="5878" width="10.7109375" style="231" customWidth="1"/>
    <col min="5879" max="5879" width="10.28515625" style="231" customWidth="1"/>
    <col min="5880" max="5880" width="12.85546875" style="231" customWidth="1"/>
    <col min="5881" max="5881" width="10.7109375" style="231" customWidth="1"/>
    <col min="5882" max="5882" width="10.28515625" style="231" customWidth="1"/>
    <col min="5883" max="5883" width="12.5703125" style="231" customWidth="1"/>
    <col min="5884" max="5884" width="10.7109375" style="231" customWidth="1"/>
    <col min="5885" max="5885" width="10.28515625" style="231" customWidth="1"/>
    <col min="5886" max="5886" width="12.5703125" style="231" customWidth="1"/>
    <col min="5887" max="5887" width="10.7109375" style="231" customWidth="1"/>
    <col min="5888" max="5888" width="10.28515625" style="231" customWidth="1"/>
    <col min="5889" max="5889" width="12.7109375" style="231" customWidth="1"/>
    <col min="5890" max="5890" width="10.7109375" style="231" customWidth="1"/>
    <col min="5891" max="5891" width="10.28515625" style="231" customWidth="1"/>
    <col min="5892" max="5892" width="13.140625" style="231" customWidth="1"/>
    <col min="5893" max="5893" width="10.7109375" style="231" customWidth="1"/>
    <col min="5894" max="5894" width="10.28515625" style="231" customWidth="1"/>
    <col min="5895" max="5895" width="12.140625" style="231" customWidth="1"/>
    <col min="5896" max="5896" width="10.7109375" style="231" customWidth="1"/>
    <col min="5897" max="5897" width="10.28515625" style="231" customWidth="1"/>
    <col min="5898" max="5898" width="12.42578125" style="231" customWidth="1"/>
    <col min="5899" max="5899" width="10.7109375" style="231" customWidth="1"/>
    <col min="5900" max="5900" width="10.28515625" style="231" customWidth="1"/>
    <col min="5901" max="5902" width="10.7109375" style="231" customWidth="1"/>
    <col min="5903" max="5903" width="10.28515625" style="231" customWidth="1"/>
    <col min="5904" max="5904" width="12.5703125" style="231" customWidth="1"/>
    <col min="5905" max="5905" width="10.7109375" style="231" customWidth="1"/>
    <col min="5906" max="5906" width="10.28515625" style="231" customWidth="1"/>
    <col min="5907" max="5907" width="12.5703125" style="231" customWidth="1"/>
    <col min="5908" max="5908" width="10.7109375" style="231" customWidth="1"/>
    <col min="5909" max="5909" width="10.28515625" style="231" customWidth="1"/>
    <col min="5910" max="5910" width="12.42578125" style="231" customWidth="1"/>
    <col min="5911" max="5920" width="10.7109375" style="231" customWidth="1"/>
    <col min="5921" max="5921" width="10.28515625" style="231" customWidth="1"/>
    <col min="5922" max="5923" width="10.7109375" style="231" customWidth="1"/>
    <col min="5924" max="5924" width="10.28515625" style="231" customWidth="1"/>
    <col min="5925" max="5925" width="12.140625" style="231" customWidth="1"/>
    <col min="5926" max="5926" width="10.7109375" style="231" customWidth="1"/>
    <col min="5927" max="5927" width="10.28515625" style="231" customWidth="1"/>
    <col min="5928" max="5928" width="10.7109375" style="231" customWidth="1"/>
    <col min="5929" max="5929" width="9.140625" style="231"/>
    <col min="5930" max="5930" width="13.85546875" style="231" customWidth="1"/>
    <col min="5931" max="5931" width="4.5703125" style="231" customWidth="1"/>
    <col min="5932" max="5933" width="9.140625" style="231"/>
    <col min="5934" max="5934" width="10.140625" style="231" bestFit="1" customWidth="1"/>
    <col min="5935" max="5935" width="12.42578125" style="231" bestFit="1" customWidth="1"/>
    <col min="5936" max="5937" width="12.42578125" style="231" customWidth="1"/>
    <col min="5938" max="5938" width="12.42578125" style="231" bestFit="1" customWidth="1"/>
    <col min="5939" max="5939" width="12.42578125" style="231" customWidth="1"/>
    <col min="5940" max="5940" width="13.5703125" style="231" bestFit="1" customWidth="1"/>
    <col min="5941" max="5941" width="21.5703125" style="231" bestFit="1" customWidth="1"/>
    <col min="5942" max="5942" width="19.42578125" style="231" bestFit="1" customWidth="1"/>
    <col min="5943" max="5943" width="11.42578125" style="231" bestFit="1" customWidth="1"/>
    <col min="5944" max="5945" width="9.140625" style="231"/>
    <col min="5946" max="5946" width="11.42578125" style="231" bestFit="1" customWidth="1"/>
    <col min="5947" max="6090" width="9.140625" style="231"/>
    <col min="6091" max="6091" width="19.5703125" style="231" customWidth="1"/>
    <col min="6092" max="6092" width="5.42578125" style="231" customWidth="1"/>
    <col min="6093" max="6093" width="44.7109375" style="231" customWidth="1"/>
    <col min="6094" max="6094" width="7" style="231" customWidth="1"/>
    <col min="6095" max="6095" width="10.7109375" style="231" customWidth="1"/>
    <col min="6096" max="6096" width="10.28515625" style="231" customWidth="1"/>
    <col min="6097" max="6098" width="10.7109375" style="231" customWidth="1"/>
    <col min="6099" max="6099" width="10.28515625" style="231" customWidth="1"/>
    <col min="6100" max="6101" width="10.7109375" style="231" customWidth="1"/>
    <col min="6102" max="6102" width="10.28515625" style="231" customWidth="1"/>
    <col min="6103" max="6103" width="13" style="231" customWidth="1"/>
    <col min="6104" max="6104" width="10.7109375" style="231" customWidth="1"/>
    <col min="6105" max="6105" width="10.28515625" style="231" customWidth="1"/>
    <col min="6106" max="6106" width="13" style="231" customWidth="1"/>
    <col min="6107" max="6107" width="10.7109375" style="231" customWidth="1"/>
    <col min="6108" max="6108" width="10.28515625" style="231" customWidth="1"/>
    <col min="6109" max="6109" width="13.28515625" style="231" customWidth="1"/>
    <col min="6110" max="6110" width="10.7109375" style="231" customWidth="1"/>
    <col min="6111" max="6111" width="10.28515625" style="231" customWidth="1"/>
    <col min="6112" max="6113" width="10.7109375" style="231" customWidth="1"/>
    <col min="6114" max="6114" width="10.28515625" style="231" customWidth="1"/>
    <col min="6115" max="6115" width="13.42578125" style="231" customWidth="1"/>
    <col min="6116" max="6116" width="10.7109375" style="231" customWidth="1"/>
    <col min="6117" max="6117" width="10.28515625" style="231" customWidth="1"/>
    <col min="6118" max="6119" width="10.7109375" style="231" customWidth="1"/>
    <col min="6120" max="6120" width="10.28515625" style="231" customWidth="1"/>
    <col min="6121" max="6121" width="12.28515625" style="231" customWidth="1"/>
    <col min="6122" max="6122" width="10.7109375" style="231" customWidth="1"/>
    <col min="6123" max="6123" width="10.28515625" style="231" customWidth="1"/>
    <col min="6124" max="6125" width="10.7109375" style="231" customWidth="1"/>
    <col min="6126" max="6126" width="10.28515625" style="231" customWidth="1"/>
    <col min="6127" max="6128" width="10.7109375" style="231" customWidth="1"/>
    <col min="6129" max="6129" width="10.28515625" style="231" customWidth="1"/>
    <col min="6130" max="6131" width="10.7109375" style="231" customWidth="1"/>
    <col min="6132" max="6132" width="10.28515625" style="231" customWidth="1"/>
    <col min="6133" max="6134" width="10.7109375" style="231" customWidth="1"/>
    <col min="6135" max="6135" width="10.28515625" style="231" customWidth="1"/>
    <col min="6136" max="6136" width="12.85546875" style="231" customWidth="1"/>
    <col min="6137" max="6137" width="10.7109375" style="231" customWidth="1"/>
    <col min="6138" max="6138" width="10.28515625" style="231" customWidth="1"/>
    <col min="6139" max="6139" width="12.5703125" style="231" customWidth="1"/>
    <col min="6140" max="6140" width="10.7109375" style="231" customWidth="1"/>
    <col min="6141" max="6141" width="10.28515625" style="231" customWidth="1"/>
    <col min="6142" max="6142" width="12.5703125" style="231" customWidth="1"/>
    <col min="6143" max="6143" width="10.7109375" style="231" customWidth="1"/>
    <col min="6144" max="6144" width="10.28515625" style="231" customWidth="1"/>
    <col min="6145" max="6145" width="12.7109375" style="231" customWidth="1"/>
    <col min="6146" max="6146" width="10.7109375" style="231" customWidth="1"/>
    <col min="6147" max="6147" width="10.28515625" style="231" customWidth="1"/>
    <col min="6148" max="6148" width="13.140625" style="231" customWidth="1"/>
    <col min="6149" max="6149" width="10.7109375" style="231" customWidth="1"/>
    <col min="6150" max="6150" width="10.28515625" style="231" customWidth="1"/>
    <col min="6151" max="6151" width="12.140625" style="231" customWidth="1"/>
    <col min="6152" max="6152" width="10.7109375" style="231" customWidth="1"/>
    <col min="6153" max="6153" width="10.28515625" style="231" customWidth="1"/>
    <col min="6154" max="6154" width="12.42578125" style="231" customWidth="1"/>
    <col min="6155" max="6155" width="10.7109375" style="231" customWidth="1"/>
    <col min="6156" max="6156" width="10.28515625" style="231" customWidth="1"/>
    <col min="6157" max="6158" width="10.7109375" style="231" customWidth="1"/>
    <col min="6159" max="6159" width="10.28515625" style="231" customWidth="1"/>
    <col min="6160" max="6160" width="12.5703125" style="231" customWidth="1"/>
    <col min="6161" max="6161" width="10.7109375" style="231" customWidth="1"/>
    <col min="6162" max="6162" width="10.28515625" style="231" customWidth="1"/>
    <col min="6163" max="6163" width="12.5703125" style="231" customWidth="1"/>
    <col min="6164" max="6164" width="10.7109375" style="231" customWidth="1"/>
    <col min="6165" max="6165" width="10.28515625" style="231" customWidth="1"/>
    <col min="6166" max="6166" width="12.42578125" style="231" customWidth="1"/>
    <col min="6167" max="6176" width="10.7109375" style="231" customWidth="1"/>
    <col min="6177" max="6177" width="10.28515625" style="231" customWidth="1"/>
    <col min="6178" max="6179" width="10.7109375" style="231" customWidth="1"/>
    <col min="6180" max="6180" width="10.28515625" style="231" customWidth="1"/>
    <col min="6181" max="6181" width="12.140625" style="231" customWidth="1"/>
    <col min="6182" max="6182" width="10.7109375" style="231" customWidth="1"/>
    <col min="6183" max="6183" width="10.28515625" style="231" customWidth="1"/>
    <col min="6184" max="6184" width="10.7109375" style="231" customWidth="1"/>
    <col min="6185" max="6185" width="9.140625" style="231"/>
    <col min="6186" max="6186" width="13.85546875" style="231" customWidth="1"/>
    <col min="6187" max="6187" width="4.5703125" style="231" customWidth="1"/>
    <col min="6188" max="6189" width="9.140625" style="231"/>
    <col min="6190" max="6190" width="10.140625" style="231" bestFit="1" customWidth="1"/>
    <col min="6191" max="6191" width="12.42578125" style="231" bestFit="1" customWidth="1"/>
    <col min="6192" max="6193" width="12.42578125" style="231" customWidth="1"/>
    <col min="6194" max="6194" width="12.42578125" style="231" bestFit="1" customWidth="1"/>
    <col min="6195" max="6195" width="12.42578125" style="231" customWidth="1"/>
    <col min="6196" max="6196" width="13.5703125" style="231" bestFit="1" customWidth="1"/>
    <col min="6197" max="6197" width="21.5703125" style="231" bestFit="1" customWidth="1"/>
    <col min="6198" max="6198" width="19.42578125" style="231" bestFit="1" customWidth="1"/>
    <col min="6199" max="6199" width="11.42578125" style="231" bestFit="1" customWidth="1"/>
    <col min="6200" max="6201" width="9.140625" style="231"/>
    <col min="6202" max="6202" width="11.42578125" style="231" bestFit="1" customWidth="1"/>
    <col min="6203" max="6346" width="9.140625" style="231"/>
    <col min="6347" max="6347" width="19.5703125" style="231" customWidth="1"/>
    <col min="6348" max="6348" width="5.42578125" style="231" customWidth="1"/>
    <col min="6349" max="6349" width="44.7109375" style="231" customWidth="1"/>
    <col min="6350" max="6350" width="7" style="231" customWidth="1"/>
    <col min="6351" max="6351" width="10.7109375" style="231" customWidth="1"/>
    <col min="6352" max="6352" width="10.28515625" style="231" customWidth="1"/>
    <col min="6353" max="6354" width="10.7109375" style="231" customWidth="1"/>
    <col min="6355" max="6355" width="10.28515625" style="231" customWidth="1"/>
    <col min="6356" max="6357" width="10.7109375" style="231" customWidth="1"/>
    <col min="6358" max="6358" width="10.28515625" style="231" customWidth="1"/>
    <col min="6359" max="6359" width="13" style="231" customWidth="1"/>
    <col min="6360" max="6360" width="10.7109375" style="231" customWidth="1"/>
    <col min="6361" max="6361" width="10.28515625" style="231" customWidth="1"/>
    <col min="6362" max="6362" width="13" style="231" customWidth="1"/>
    <col min="6363" max="6363" width="10.7109375" style="231" customWidth="1"/>
    <col min="6364" max="6364" width="10.28515625" style="231" customWidth="1"/>
    <col min="6365" max="6365" width="13.28515625" style="231" customWidth="1"/>
    <col min="6366" max="6366" width="10.7109375" style="231" customWidth="1"/>
    <col min="6367" max="6367" width="10.28515625" style="231" customWidth="1"/>
    <col min="6368" max="6369" width="10.7109375" style="231" customWidth="1"/>
    <col min="6370" max="6370" width="10.28515625" style="231" customWidth="1"/>
    <col min="6371" max="6371" width="13.42578125" style="231" customWidth="1"/>
    <col min="6372" max="6372" width="10.7109375" style="231" customWidth="1"/>
    <col min="6373" max="6373" width="10.28515625" style="231" customWidth="1"/>
    <col min="6374" max="6375" width="10.7109375" style="231" customWidth="1"/>
    <col min="6376" max="6376" width="10.28515625" style="231" customWidth="1"/>
    <col min="6377" max="6377" width="12.28515625" style="231" customWidth="1"/>
    <col min="6378" max="6378" width="10.7109375" style="231" customWidth="1"/>
    <col min="6379" max="6379" width="10.28515625" style="231" customWidth="1"/>
    <col min="6380" max="6381" width="10.7109375" style="231" customWidth="1"/>
    <col min="6382" max="6382" width="10.28515625" style="231" customWidth="1"/>
    <col min="6383" max="6384" width="10.7109375" style="231" customWidth="1"/>
    <col min="6385" max="6385" width="10.28515625" style="231" customWidth="1"/>
    <col min="6386" max="6387" width="10.7109375" style="231" customWidth="1"/>
    <col min="6388" max="6388" width="10.28515625" style="231" customWidth="1"/>
    <col min="6389" max="6390" width="10.7109375" style="231" customWidth="1"/>
    <col min="6391" max="6391" width="10.28515625" style="231" customWidth="1"/>
    <col min="6392" max="6392" width="12.85546875" style="231" customWidth="1"/>
    <col min="6393" max="6393" width="10.7109375" style="231" customWidth="1"/>
    <col min="6394" max="6394" width="10.28515625" style="231" customWidth="1"/>
    <col min="6395" max="6395" width="12.5703125" style="231" customWidth="1"/>
    <col min="6396" max="6396" width="10.7109375" style="231" customWidth="1"/>
    <col min="6397" max="6397" width="10.28515625" style="231" customWidth="1"/>
    <col min="6398" max="6398" width="12.5703125" style="231" customWidth="1"/>
    <col min="6399" max="6399" width="10.7109375" style="231" customWidth="1"/>
    <col min="6400" max="6400" width="10.28515625" style="231" customWidth="1"/>
    <col min="6401" max="6401" width="12.7109375" style="231" customWidth="1"/>
    <col min="6402" max="6402" width="10.7109375" style="231" customWidth="1"/>
    <col min="6403" max="6403" width="10.28515625" style="231" customWidth="1"/>
    <col min="6404" max="6404" width="13.140625" style="231" customWidth="1"/>
    <col min="6405" max="6405" width="10.7109375" style="231" customWidth="1"/>
    <col min="6406" max="6406" width="10.28515625" style="231" customWidth="1"/>
    <col min="6407" max="6407" width="12.140625" style="231" customWidth="1"/>
    <col min="6408" max="6408" width="10.7109375" style="231" customWidth="1"/>
    <col min="6409" max="6409" width="10.28515625" style="231" customWidth="1"/>
    <col min="6410" max="6410" width="12.42578125" style="231" customWidth="1"/>
    <col min="6411" max="6411" width="10.7109375" style="231" customWidth="1"/>
    <col min="6412" max="6412" width="10.28515625" style="231" customWidth="1"/>
    <col min="6413" max="6414" width="10.7109375" style="231" customWidth="1"/>
    <col min="6415" max="6415" width="10.28515625" style="231" customWidth="1"/>
    <col min="6416" max="6416" width="12.5703125" style="231" customWidth="1"/>
    <col min="6417" max="6417" width="10.7109375" style="231" customWidth="1"/>
    <col min="6418" max="6418" width="10.28515625" style="231" customWidth="1"/>
    <col min="6419" max="6419" width="12.5703125" style="231" customWidth="1"/>
    <col min="6420" max="6420" width="10.7109375" style="231" customWidth="1"/>
    <col min="6421" max="6421" width="10.28515625" style="231" customWidth="1"/>
    <col min="6422" max="6422" width="12.42578125" style="231" customWidth="1"/>
    <col min="6423" max="6432" width="10.7109375" style="231" customWidth="1"/>
    <col min="6433" max="6433" width="10.28515625" style="231" customWidth="1"/>
    <col min="6434" max="6435" width="10.7109375" style="231" customWidth="1"/>
    <col min="6436" max="6436" width="10.28515625" style="231" customWidth="1"/>
    <col min="6437" max="6437" width="12.140625" style="231" customWidth="1"/>
    <col min="6438" max="6438" width="10.7109375" style="231" customWidth="1"/>
    <col min="6439" max="6439" width="10.28515625" style="231" customWidth="1"/>
    <col min="6440" max="6440" width="10.7109375" style="231" customWidth="1"/>
    <col min="6441" max="6441" width="9.140625" style="231"/>
    <col min="6442" max="6442" width="13.85546875" style="231" customWidth="1"/>
    <col min="6443" max="6443" width="4.5703125" style="231" customWidth="1"/>
    <col min="6444" max="6445" width="9.140625" style="231"/>
    <col min="6446" max="6446" width="10.140625" style="231" bestFit="1" customWidth="1"/>
    <col min="6447" max="6447" width="12.42578125" style="231" bestFit="1" customWidth="1"/>
    <col min="6448" max="6449" width="12.42578125" style="231" customWidth="1"/>
    <col min="6450" max="6450" width="12.42578125" style="231" bestFit="1" customWidth="1"/>
    <col min="6451" max="6451" width="12.42578125" style="231" customWidth="1"/>
    <col min="6452" max="6452" width="13.5703125" style="231" bestFit="1" customWidth="1"/>
    <col min="6453" max="6453" width="21.5703125" style="231" bestFit="1" customWidth="1"/>
    <col min="6454" max="6454" width="19.42578125" style="231" bestFit="1" customWidth="1"/>
    <col min="6455" max="6455" width="11.42578125" style="231" bestFit="1" customWidth="1"/>
    <col min="6456" max="6457" width="9.140625" style="231"/>
    <col min="6458" max="6458" width="11.42578125" style="231" bestFit="1" customWidth="1"/>
    <col min="6459" max="6602" width="9.140625" style="231"/>
    <col min="6603" max="6603" width="19.5703125" style="231" customWidth="1"/>
    <col min="6604" max="6604" width="5.42578125" style="231" customWidth="1"/>
    <col min="6605" max="6605" width="44.7109375" style="231" customWidth="1"/>
    <col min="6606" max="6606" width="7" style="231" customWidth="1"/>
    <col min="6607" max="6607" width="10.7109375" style="231" customWidth="1"/>
    <col min="6608" max="6608" width="10.28515625" style="231" customWidth="1"/>
    <col min="6609" max="6610" width="10.7109375" style="231" customWidth="1"/>
    <col min="6611" max="6611" width="10.28515625" style="231" customWidth="1"/>
    <col min="6612" max="6613" width="10.7109375" style="231" customWidth="1"/>
    <col min="6614" max="6614" width="10.28515625" style="231" customWidth="1"/>
    <col min="6615" max="6615" width="13" style="231" customWidth="1"/>
    <col min="6616" max="6616" width="10.7109375" style="231" customWidth="1"/>
    <col min="6617" max="6617" width="10.28515625" style="231" customWidth="1"/>
    <col min="6618" max="6618" width="13" style="231" customWidth="1"/>
    <col min="6619" max="6619" width="10.7109375" style="231" customWidth="1"/>
    <col min="6620" max="6620" width="10.28515625" style="231" customWidth="1"/>
    <col min="6621" max="6621" width="13.28515625" style="231" customWidth="1"/>
    <col min="6622" max="6622" width="10.7109375" style="231" customWidth="1"/>
    <col min="6623" max="6623" width="10.28515625" style="231" customWidth="1"/>
    <col min="6624" max="6625" width="10.7109375" style="231" customWidth="1"/>
    <col min="6626" max="6626" width="10.28515625" style="231" customWidth="1"/>
    <col min="6627" max="6627" width="13.42578125" style="231" customWidth="1"/>
    <col min="6628" max="6628" width="10.7109375" style="231" customWidth="1"/>
    <col min="6629" max="6629" width="10.28515625" style="231" customWidth="1"/>
    <col min="6630" max="6631" width="10.7109375" style="231" customWidth="1"/>
    <col min="6632" max="6632" width="10.28515625" style="231" customWidth="1"/>
    <col min="6633" max="6633" width="12.28515625" style="231" customWidth="1"/>
    <col min="6634" max="6634" width="10.7109375" style="231" customWidth="1"/>
    <col min="6635" max="6635" width="10.28515625" style="231" customWidth="1"/>
    <col min="6636" max="6637" width="10.7109375" style="231" customWidth="1"/>
    <col min="6638" max="6638" width="10.28515625" style="231" customWidth="1"/>
    <col min="6639" max="6640" width="10.7109375" style="231" customWidth="1"/>
    <col min="6641" max="6641" width="10.28515625" style="231" customWidth="1"/>
    <col min="6642" max="6643" width="10.7109375" style="231" customWidth="1"/>
    <col min="6644" max="6644" width="10.28515625" style="231" customWidth="1"/>
    <col min="6645" max="6646" width="10.7109375" style="231" customWidth="1"/>
    <col min="6647" max="6647" width="10.28515625" style="231" customWidth="1"/>
    <col min="6648" max="6648" width="12.85546875" style="231" customWidth="1"/>
    <col min="6649" max="6649" width="10.7109375" style="231" customWidth="1"/>
    <col min="6650" max="6650" width="10.28515625" style="231" customWidth="1"/>
    <col min="6651" max="6651" width="12.5703125" style="231" customWidth="1"/>
    <col min="6652" max="6652" width="10.7109375" style="231" customWidth="1"/>
    <col min="6653" max="6653" width="10.28515625" style="231" customWidth="1"/>
    <col min="6654" max="6654" width="12.5703125" style="231" customWidth="1"/>
    <col min="6655" max="6655" width="10.7109375" style="231" customWidth="1"/>
    <col min="6656" max="6656" width="10.28515625" style="231" customWidth="1"/>
    <col min="6657" max="6657" width="12.7109375" style="231" customWidth="1"/>
    <col min="6658" max="6658" width="10.7109375" style="231" customWidth="1"/>
    <col min="6659" max="6659" width="10.28515625" style="231" customWidth="1"/>
    <col min="6660" max="6660" width="13.140625" style="231" customWidth="1"/>
    <col min="6661" max="6661" width="10.7109375" style="231" customWidth="1"/>
    <col min="6662" max="6662" width="10.28515625" style="231" customWidth="1"/>
    <col min="6663" max="6663" width="12.140625" style="231" customWidth="1"/>
    <col min="6664" max="6664" width="10.7109375" style="231" customWidth="1"/>
    <col min="6665" max="6665" width="10.28515625" style="231" customWidth="1"/>
    <col min="6666" max="6666" width="12.42578125" style="231" customWidth="1"/>
    <col min="6667" max="6667" width="10.7109375" style="231" customWidth="1"/>
    <col min="6668" max="6668" width="10.28515625" style="231" customWidth="1"/>
    <col min="6669" max="6670" width="10.7109375" style="231" customWidth="1"/>
    <col min="6671" max="6671" width="10.28515625" style="231" customWidth="1"/>
    <col min="6672" max="6672" width="12.5703125" style="231" customWidth="1"/>
    <col min="6673" max="6673" width="10.7109375" style="231" customWidth="1"/>
    <col min="6674" max="6674" width="10.28515625" style="231" customWidth="1"/>
    <col min="6675" max="6675" width="12.5703125" style="231" customWidth="1"/>
    <col min="6676" max="6676" width="10.7109375" style="231" customWidth="1"/>
    <col min="6677" max="6677" width="10.28515625" style="231" customWidth="1"/>
    <col min="6678" max="6678" width="12.42578125" style="231" customWidth="1"/>
    <col min="6679" max="6688" width="10.7109375" style="231" customWidth="1"/>
    <col min="6689" max="6689" width="10.28515625" style="231" customWidth="1"/>
    <col min="6690" max="6691" width="10.7109375" style="231" customWidth="1"/>
    <col min="6692" max="6692" width="10.28515625" style="231" customWidth="1"/>
    <col min="6693" max="6693" width="12.140625" style="231" customWidth="1"/>
    <col min="6694" max="6694" width="10.7109375" style="231" customWidth="1"/>
    <col min="6695" max="6695" width="10.28515625" style="231" customWidth="1"/>
    <col min="6696" max="6696" width="10.7109375" style="231" customWidth="1"/>
    <col min="6697" max="6697" width="9.140625" style="231"/>
    <col min="6698" max="6698" width="13.85546875" style="231" customWidth="1"/>
    <col min="6699" max="6699" width="4.5703125" style="231" customWidth="1"/>
    <col min="6700" max="6701" width="9.140625" style="231"/>
    <col min="6702" max="6702" width="10.140625" style="231" bestFit="1" customWidth="1"/>
    <col min="6703" max="6703" width="12.42578125" style="231" bestFit="1" customWidth="1"/>
    <col min="6704" max="6705" width="12.42578125" style="231" customWidth="1"/>
    <col min="6706" max="6706" width="12.42578125" style="231" bestFit="1" customWidth="1"/>
    <col min="6707" max="6707" width="12.42578125" style="231" customWidth="1"/>
    <col min="6708" max="6708" width="13.5703125" style="231" bestFit="1" customWidth="1"/>
    <col min="6709" max="6709" width="21.5703125" style="231" bestFit="1" customWidth="1"/>
    <col min="6710" max="6710" width="19.42578125" style="231" bestFit="1" customWidth="1"/>
    <col min="6711" max="6711" width="11.42578125" style="231" bestFit="1" customWidth="1"/>
    <col min="6712" max="6713" width="9.140625" style="231"/>
    <col min="6714" max="6714" width="11.42578125" style="231" bestFit="1" customWidth="1"/>
    <col min="6715" max="6858" width="9.140625" style="231"/>
    <col min="6859" max="6859" width="19.5703125" style="231" customWidth="1"/>
    <col min="6860" max="6860" width="5.42578125" style="231" customWidth="1"/>
    <col min="6861" max="6861" width="44.7109375" style="231" customWidth="1"/>
    <col min="6862" max="6862" width="7" style="231" customWidth="1"/>
    <col min="6863" max="6863" width="10.7109375" style="231" customWidth="1"/>
    <col min="6864" max="6864" width="10.28515625" style="231" customWidth="1"/>
    <col min="6865" max="6866" width="10.7109375" style="231" customWidth="1"/>
    <col min="6867" max="6867" width="10.28515625" style="231" customWidth="1"/>
    <col min="6868" max="6869" width="10.7109375" style="231" customWidth="1"/>
    <col min="6870" max="6870" width="10.28515625" style="231" customWidth="1"/>
    <col min="6871" max="6871" width="13" style="231" customWidth="1"/>
    <col min="6872" max="6872" width="10.7109375" style="231" customWidth="1"/>
    <col min="6873" max="6873" width="10.28515625" style="231" customWidth="1"/>
    <col min="6874" max="6874" width="13" style="231" customWidth="1"/>
    <col min="6875" max="6875" width="10.7109375" style="231" customWidth="1"/>
    <col min="6876" max="6876" width="10.28515625" style="231" customWidth="1"/>
    <col min="6877" max="6877" width="13.28515625" style="231" customWidth="1"/>
    <col min="6878" max="6878" width="10.7109375" style="231" customWidth="1"/>
    <col min="6879" max="6879" width="10.28515625" style="231" customWidth="1"/>
    <col min="6880" max="6881" width="10.7109375" style="231" customWidth="1"/>
    <col min="6882" max="6882" width="10.28515625" style="231" customWidth="1"/>
    <col min="6883" max="6883" width="13.42578125" style="231" customWidth="1"/>
    <col min="6884" max="6884" width="10.7109375" style="231" customWidth="1"/>
    <col min="6885" max="6885" width="10.28515625" style="231" customWidth="1"/>
    <col min="6886" max="6887" width="10.7109375" style="231" customWidth="1"/>
    <col min="6888" max="6888" width="10.28515625" style="231" customWidth="1"/>
    <col min="6889" max="6889" width="12.28515625" style="231" customWidth="1"/>
    <col min="6890" max="6890" width="10.7109375" style="231" customWidth="1"/>
    <col min="6891" max="6891" width="10.28515625" style="231" customWidth="1"/>
    <col min="6892" max="6893" width="10.7109375" style="231" customWidth="1"/>
    <col min="6894" max="6894" width="10.28515625" style="231" customWidth="1"/>
    <col min="6895" max="6896" width="10.7109375" style="231" customWidth="1"/>
    <col min="6897" max="6897" width="10.28515625" style="231" customWidth="1"/>
    <col min="6898" max="6899" width="10.7109375" style="231" customWidth="1"/>
    <col min="6900" max="6900" width="10.28515625" style="231" customWidth="1"/>
    <col min="6901" max="6902" width="10.7109375" style="231" customWidth="1"/>
    <col min="6903" max="6903" width="10.28515625" style="231" customWidth="1"/>
    <col min="6904" max="6904" width="12.85546875" style="231" customWidth="1"/>
    <col min="6905" max="6905" width="10.7109375" style="231" customWidth="1"/>
    <col min="6906" max="6906" width="10.28515625" style="231" customWidth="1"/>
    <col min="6907" max="6907" width="12.5703125" style="231" customWidth="1"/>
    <col min="6908" max="6908" width="10.7109375" style="231" customWidth="1"/>
    <col min="6909" max="6909" width="10.28515625" style="231" customWidth="1"/>
    <col min="6910" max="6910" width="12.5703125" style="231" customWidth="1"/>
    <col min="6911" max="6911" width="10.7109375" style="231" customWidth="1"/>
    <col min="6912" max="6912" width="10.28515625" style="231" customWidth="1"/>
    <col min="6913" max="6913" width="12.7109375" style="231" customWidth="1"/>
    <col min="6914" max="6914" width="10.7109375" style="231" customWidth="1"/>
    <col min="6915" max="6915" width="10.28515625" style="231" customWidth="1"/>
    <col min="6916" max="6916" width="13.140625" style="231" customWidth="1"/>
    <col min="6917" max="6917" width="10.7109375" style="231" customWidth="1"/>
    <col min="6918" max="6918" width="10.28515625" style="231" customWidth="1"/>
    <col min="6919" max="6919" width="12.140625" style="231" customWidth="1"/>
    <col min="6920" max="6920" width="10.7109375" style="231" customWidth="1"/>
    <col min="6921" max="6921" width="10.28515625" style="231" customWidth="1"/>
    <col min="6922" max="6922" width="12.42578125" style="231" customWidth="1"/>
    <col min="6923" max="6923" width="10.7109375" style="231" customWidth="1"/>
    <col min="6924" max="6924" width="10.28515625" style="231" customWidth="1"/>
    <col min="6925" max="6926" width="10.7109375" style="231" customWidth="1"/>
    <col min="6927" max="6927" width="10.28515625" style="231" customWidth="1"/>
    <col min="6928" max="6928" width="12.5703125" style="231" customWidth="1"/>
    <col min="6929" max="6929" width="10.7109375" style="231" customWidth="1"/>
    <col min="6930" max="6930" width="10.28515625" style="231" customWidth="1"/>
    <col min="6931" max="6931" width="12.5703125" style="231" customWidth="1"/>
    <col min="6932" max="6932" width="10.7109375" style="231" customWidth="1"/>
    <col min="6933" max="6933" width="10.28515625" style="231" customWidth="1"/>
    <col min="6934" max="6934" width="12.42578125" style="231" customWidth="1"/>
    <col min="6935" max="6944" width="10.7109375" style="231" customWidth="1"/>
    <col min="6945" max="6945" width="10.28515625" style="231" customWidth="1"/>
    <col min="6946" max="6947" width="10.7109375" style="231" customWidth="1"/>
    <col min="6948" max="6948" width="10.28515625" style="231" customWidth="1"/>
    <col min="6949" max="6949" width="12.140625" style="231" customWidth="1"/>
    <col min="6950" max="6950" width="10.7109375" style="231" customWidth="1"/>
    <col min="6951" max="6951" width="10.28515625" style="231" customWidth="1"/>
    <col min="6952" max="6952" width="10.7109375" style="231" customWidth="1"/>
    <col min="6953" max="6953" width="9.140625" style="231"/>
    <col min="6954" max="6954" width="13.85546875" style="231" customWidth="1"/>
    <col min="6955" max="6955" width="4.5703125" style="231" customWidth="1"/>
    <col min="6956" max="6957" width="9.140625" style="231"/>
    <col min="6958" max="6958" width="10.140625" style="231" bestFit="1" customWidth="1"/>
    <col min="6959" max="6959" width="12.42578125" style="231" bestFit="1" customWidth="1"/>
    <col min="6960" max="6961" width="12.42578125" style="231" customWidth="1"/>
    <col min="6962" max="6962" width="12.42578125" style="231" bestFit="1" customWidth="1"/>
    <col min="6963" max="6963" width="12.42578125" style="231" customWidth="1"/>
    <col min="6964" max="6964" width="13.5703125" style="231" bestFit="1" customWidth="1"/>
    <col min="6965" max="6965" width="21.5703125" style="231" bestFit="1" customWidth="1"/>
    <col min="6966" max="6966" width="19.42578125" style="231" bestFit="1" customWidth="1"/>
    <col min="6967" max="6967" width="11.42578125" style="231" bestFit="1" customWidth="1"/>
    <col min="6968" max="6969" width="9.140625" style="231"/>
    <col min="6970" max="6970" width="11.42578125" style="231" bestFit="1" customWidth="1"/>
    <col min="6971" max="7114" width="9.140625" style="231"/>
    <col min="7115" max="7115" width="19.5703125" style="231" customWidth="1"/>
    <col min="7116" max="7116" width="5.42578125" style="231" customWidth="1"/>
    <col min="7117" max="7117" width="44.7109375" style="231" customWidth="1"/>
    <col min="7118" max="7118" width="7" style="231" customWidth="1"/>
    <col min="7119" max="7119" width="10.7109375" style="231" customWidth="1"/>
    <col min="7120" max="7120" width="10.28515625" style="231" customWidth="1"/>
    <col min="7121" max="7122" width="10.7109375" style="231" customWidth="1"/>
    <col min="7123" max="7123" width="10.28515625" style="231" customWidth="1"/>
    <col min="7124" max="7125" width="10.7109375" style="231" customWidth="1"/>
    <col min="7126" max="7126" width="10.28515625" style="231" customWidth="1"/>
    <col min="7127" max="7127" width="13" style="231" customWidth="1"/>
    <col min="7128" max="7128" width="10.7109375" style="231" customWidth="1"/>
    <col min="7129" max="7129" width="10.28515625" style="231" customWidth="1"/>
    <col min="7130" max="7130" width="13" style="231" customWidth="1"/>
    <col min="7131" max="7131" width="10.7109375" style="231" customWidth="1"/>
    <col min="7132" max="7132" width="10.28515625" style="231" customWidth="1"/>
    <col min="7133" max="7133" width="13.28515625" style="231" customWidth="1"/>
    <col min="7134" max="7134" width="10.7109375" style="231" customWidth="1"/>
    <col min="7135" max="7135" width="10.28515625" style="231" customWidth="1"/>
    <col min="7136" max="7137" width="10.7109375" style="231" customWidth="1"/>
    <col min="7138" max="7138" width="10.28515625" style="231" customWidth="1"/>
    <col min="7139" max="7139" width="13.42578125" style="231" customWidth="1"/>
    <col min="7140" max="7140" width="10.7109375" style="231" customWidth="1"/>
    <col min="7141" max="7141" width="10.28515625" style="231" customWidth="1"/>
    <col min="7142" max="7143" width="10.7109375" style="231" customWidth="1"/>
    <col min="7144" max="7144" width="10.28515625" style="231" customWidth="1"/>
    <col min="7145" max="7145" width="12.28515625" style="231" customWidth="1"/>
    <col min="7146" max="7146" width="10.7109375" style="231" customWidth="1"/>
    <col min="7147" max="7147" width="10.28515625" style="231" customWidth="1"/>
    <col min="7148" max="7149" width="10.7109375" style="231" customWidth="1"/>
    <col min="7150" max="7150" width="10.28515625" style="231" customWidth="1"/>
    <col min="7151" max="7152" width="10.7109375" style="231" customWidth="1"/>
    <col min="7153" max="7153" width="10.28515625" style="231" customWidth="1"/>
    <col min="7154" max="7155" width="10.7109375" style="231" customWidth="1"/>
    <col min="7156" max="7156" width="10.28515625" style="231" customWidth="1"/>
    <col min="7157" max="7158" width="10.7109375" style="231" customWidth="1"/>
    <col min="7159" max="7159" width="10.28515625" style="231" customWidth="1"/>
    <col min="7160" max="7160" width="12.85546875" style="231" customWidth="1"/>
    <col min="7161" max="7161" width="10.7109375" style="231" customWidth="1"/>
    <col min="7162" max="7162" width="10.28515625" style="231" customWidth="1"/>
    <col min="7163" max="7163" width="12.5703125" style="231" customWidth="1"/>
    <col min="7164" max="7164" width="10.7109375" style="231" customWidth="1"/>
    <col min="7165" max="7165" width="10.28515625" style="231" customWidth="1"/>
    <col min="7166" max="7166" width="12.5703125" style="231" customWidth="1"/>
    <col min="7167" max="7167" width="10.7109375" style="231" customWidth="1"/>
    <col min="7168" max="7168" width="10.28515625" style="231" customWidth="1"/>
    <col min="7169" max="7169" width="12.7109375" style="231" customWidth="1"/>
    <col min="7170" max="7170" width="10.7109375" style="231" customWidth="1"/>
    <col min="7171" max="7171" width="10.28515625" style="231" customWidth="1"/>
    <col min="7172" max="7172" width="13.140625" style="231" customWidth="1"/>
    <col min="7173" max="7173" width="10.7109375" style="231" customWidth="1"/>
    <col min="7174" max="7174" width="10.28515625" style="231" customWidth="1"/>
    <col min="7175" max="7175" width="12.140625" style="231" customWidth="1"/>
    <col min="7176" max="7176" width="10.7109375" style="231" customWidth="1"/>
    <col min="7177" max="7177" width="10.28515625" style="231" customWidth="1"/>
    <col min="7178" max="7178" width="12.42578125" style="231" customWidth="1"/>
    <col min="7179" max="7179" width="10.7109375" style="231" customWidth="1"/>
    <col min="7180" max="7180" width="10.28515625" style="231" customWidth="1"/>
    <col min="7181" max="7182" width="10.7109375" style="231" customWidth="1"/>
    <col min="7183" max="7183" width="10.28515625" style="231" customWidth="1"/>
    <col min="7184" max="7184" width="12.5703125" style="231" customWidth="1"/>
    <col min="7185" max="7185" width="10.7109375" style="231" customWidth="1"/>
    <col min="7186" max="7186" width="10.28515625" style="231" customWidth="1"/>
    <col min="7187" max="7187" width="12.5703125" style="231" customWidth="1"/>
    <col min="7188" max="7188" width="10.7109375" style="231" customWidth="1"/>
    <col min="7189" max="7189" width="10.28515625" style="231" customWidth="1"/>
    <col min="7190" max="7190" width="12.42578125" style="231" customWidth="1"/>
    <col min="7191" max="7200" width="10.7109375" style="231" customWidth="1"/>
    <col min="7201" max="7201" width="10.28515625" style="231" customWidth="1"/>
    <col min="7202" max="7203" width="10.7109375" style="231" customWidth="1"/>
    <col min="7204" max="7204" width="10.28515625" style="231" customWidth="1"/>
    <col min="7205" max="7205" width="12.140625" style="231" customWidth="1"/>
    <col min="7206" max="7206" width="10.7109375" style="231" customWidth="1"/>
    <col min="7207" max="7207" width="10.28515625" style="231" customWidth="1"/>
    <col min="7208" max="7208" width="10.7109375" style="231" customWidth="1"/>
    <col min="7209" max="7209" width="9.140625" style="231"/>
    <col min="7210" max="7210" width="13.85546875" style="231" customWidth="1"/>
    <col min="7211" max="7211" width="4.5703125" style="231" customWidth="1"/>
    <col min="7212" max="7213" width="9.140625" style="231"/>
    <col min="7214" max="7214" width="10.140625" style="231" bestFit="1" customWidth="1"/>
    <col min="7215" max="7215" width="12.42578125" style="231" bestFit="1" customWidth="1"/>
    <col min="7216" max="7217" width="12.42578125" style="231" customWidth="1"/>
    <col min="7218" max="7218" width="12.42578125" style="231" bestFit="1" customWidth="1"/>
    <col min="7219" max="7219" width="12.42578125" style="231" customWidth="1"/>
    <col min="7220" max="7220" width="13.5703125" style="231" bestFit="1" customWidth="1"/>
    <col min="7221" max="7221" width="21.5703125" style="231" bestFit="1" customWidth="1"/>
    <col min="7222" max="7222" width="19.42578125" style="231" bestFit="1" customWidth="1"/>
    <col min="7223" max="7223" width="11.42578125" style="231" bestFit="1" customWidth="1"/>
    <col min="7224" max="7225" width="9.140625" style="231"/>
    <col min="7226" max="7226" width="11.42578125" style="231" bestFit="1" customWidth="1"/>
    <col min="7227" max="7370" width="9.140625" style="231"/>
    <col min="7371" max="7371" width="19.5703125" style="231" customWidth="1"/>
    <col min="7372" max="7372" width="5.42578125" style="231" customWidth="1"/>
    <col min="7373" max="7373" width="44.7109375" style="231" customWidth="1"/>
    <col min="7374" max="7374" width="7" style="231" customWidth="1"/>
    <col min="7375" max="7375" width="10.7109375" style="231" customWidth="1"/>
    <col min="7376" max="7376" width="10.28515625" style="231" customWidth="1"/>
    <col min="7377" max="7378" width="10.7109375" style="231" customWidth="1"/>
    <col min="7379" max="7379" width="10.28515625" style="231" customWidth="1"/>
    <col min="7380" max="7381" width="10.7109375" style="231" customWidth="1"/>
    <col min="7382" max="7382" width="10.28515625" style="231" customWidth="1"/>
    <col min="7383" max="7383" width="13" style="231" customWidth="1"/>
    <col min="7384" max="7384" width="10.7109375" style="231" customWidth="1"/>
    <col min="7385" max="7385" width="10.28515625" style="231" customWidth="1"/>
    <col min="7386" max="7386" width="13" style="231" customWidth="1"/>
    <col min="7387" max="7387" width="10.7109375" style="231" customWidth="1"/>
    <col min="7388" max="7388" width="10.28515625" style="231" customWidth="1"/>
    <col min="7389" max="7389" width="13.28515625" style="231" customWidth="1"/>
    <col min="7390" max="7390" width="10.7109375" style="231" customWidth="1"/>
    <col min="7391" max="7391" width="10.28515625" style="231" customWidth="1"/>
    <col min="7392" max="7393" width="10.7109375" style="231" customWidth="1"/>
    <col min="7394" max="7394" width="10.28515625" style="231" customWidth="1"/>
    <col min="7395" max="7395" width="13.42578125" style="231" customWidth="1"/>
    <col min="7396" max="7396" width="10.7109375" style="231" customWidth="1"/>
    <col min="7397" max="7397" width="10.28515625" style="231" customWidth="1"/>
    <col min="7398" max="7399" width="10.7109375" style="231" customWidth="1"/>
    <col min="7400" max="7400" width="10.28515625" style="231" customWidth="1"/>
    <col min="7401" max="7401" width="12.28515625" style="231" customWidth="1"/>
    <col min="7402" max="7402" width="10.7109375" style="231" customWidth="1"/>
    <col min="7403" max="7403" width="10.28515625" style="231" customWidth="1"/>
    <col min="7404" max="7405" width="10.7109375" style="231" customWidth="1"/>
    <col min="7406" max="7406" width="10.28515625" style="231" customWidth="1"/>
    <col min="7407" max="7408" width="10.7109375" style="231" customWidth="1"/>
    <col min="7409" max="7409" width="10.28515625" style="231" customWidth="1"/>
    <col min="7410" max="7411" width="10.7109375" style="231" customWidth="1"/>
    <col min="7412" max="7412" width="10.28515625" style="231" customWidth="1"/>
    <col min="7413" max="7414" width="10.7109375" style="231" customWidth="1"/>
    <col min="7415" max="7415" width="10.28515625" style="231" customWidth="1"/>
    <col min="7416" max="7416" width="12.85546875" style="231" customWidth="1"/>
    <col min="7417" max="7417" width="10.7109375" style="231" customWidth="1"/>
    <col min="7418" max="7418" width="10.28515625" style="231" customWidth="1"/>
    <col min="7419" max="7419" width="12.5703125" style="231" customWidth="1"/>
    <col min="7420" max="7420" width="10.7109375" style="231" customWidth="1"/>
    <col min="7421" max="7421" width="10.28515625" style="231" customWidth="1"/>
    <col min="7422" max="7422" width="12.5703125" style="231" customWidth="1"/>
    <col min="7423" max="7423" width="10.7109375" style="231" customWidth="1"/>
    <col min="7424" max="7424" width="10.28515625" style="231" customWidth="1"/>
    <col min="7425" max="7425" width="12.7109375" style="231" customWidth="1"/>
    <col min="7426" max="7426" width="10.7109375" style="231" customWidth="1"/>
    <col min="7427" max="7427" width="10.28515625" style="231" customWidth="1"/>
    <col min="7428" max="7428" width="13.140625" style="231" customWidth="1"/>
    <col min="7429" max="7429" width="10.7109375" style="231" customWidth="1"/>
    <col min="7430" max="7430" width="10.28515625" style="231" customWidth="1"/>
    <col min="7431" max="7431" width="12.140625" style="231" customWidth="1"/>
    <col min="7432" max="7432" width="10.7109375" style="231" customWidth="1"/>
    <col min="7433" max="7433" width="10.28515625" style="231" customWidth="1"/>
    <col min="7434" max="7434" width="12.42578125" style="231" customWidth="1"/>
    <col min="7435" max="7435" width="10.7109375" style="231" customWidth="1"/>
    <col min="7436" max="7436" width="10.28515625" style="231" customWidth="1"/>
    <col min="7437" max="7438" width="10.7109375" style="231" customWidth="1"/>
    <col min="7439" max="7439" width="10.28515625" style="231" customWidth="1"/>
    <col min="7440" max="7440" width="12.5703125" style="231" customWidth="1"/>
    <col min="7441" max="7441" width="10.7109375" style="231" customWidth="1"/>
    <col min="7442" max="7442" width="10.28515625" style="231" customWidth="1"/>
    <col min="7443" max="7443" width="12.5703125" style="231" customWidth="1"/>
    <col min="7444" max="7444" width="10.7109375" style="231" customWidth="1"/>
    <col min="7445" max="7445" width="10.28515625" style="231" customWidth="1"/>
    <col min="7446" max="7446" width="12.42578125" style="231" customWidth="1"/>
    <col min="7447" max="7456" width="10.7109375" style="231" customWidth="1"/>
    <col min="7457" max="7457" width="10.28515625" style="231" customWidth="1"/>
    <col min="7458" max="7459" width="10.7109375" style="231" customWidth="1"/>
    <col min="7460" max="7460" width="10.28515625" style="231" customWidth="1"/>
    <col min="7461" max="7461" width="12.140625" style="231" customWidth="1"/>
    <col min="7462" max="7462" width="10.7109375" style="231" customWidth="1"/>
    <col min="7463" max="7463" width="10.28515625" style="231" customWidth="1"/>
    <col min="7464" max="7464" width="10.7109375" style="231" customWidth="1"/>
    <col min="7465" max="7465" width="9.140625" style="231"/>
    <col min="7466" max="7466" width="13.85546875" style="231" customWidth="1"/>
    <col min="7467" max="7467" width="4.5703125" style="231" customWidth="1"/>
    <col min="7468" max="7469" width="9.140625" style="231"/>
    <col min="7470" max="7470" width="10.140625" style="231" bestFit="1" customWidth="1"/>
    <col min="7471" max="7471" width="12.42578125" style="231" bestFit="1" customWidth="1"/>
    <col min="7472" max="7473" width="12.42578125" style="231" customWidth="1"/>
    <col min="7474" max="7474" width="12.42578125" style="231" bestFit="1" customWidth="1"/>
    <col min="7475" max="7475" width="12.42578125" style="231" customWidth="1"/>
    <col min="7476" max="7476" width="13.5703125" style="231" bestFit="1" customWidth="1"/>
    <col min="7477" max="7477" width="21.5703125" style="231" bestFit="1" customWidth="1"/>
    <col min="7478" max="7478" width="19.42578125" style="231" bestFit="1" customWidth="1"/>
    <col min="7479" max="7479" width="11.42578125" style="231" bestFit="1" customWidth="1"/>
    <col min="7480" max="7481" width="9.140625" style="231"/>
    <col min="7482" max="7482" width="11.42578125" style="231" bestFit="1" customWidth="1"/>
    <col min="7483" max="7626" width="9.140625" style="231"/>
    <col min="7627" max="7627" width="19.5703125" style="231" customWidth="1"/>
    <col min="7628" max="7628" width="5.42578125" style="231" customWidth="1"/>
    <col min="7629" max="7629" width="44.7109375" style="231" customWidth="1"/>
    <col min="7630" max="7630" width="7" style="231" customWidth="1"/>
    <col min="7631" max="7631" width="10.7109375" style="231" customWidth="1"/>
    <col min="7632" max="7632" width="10.28515625" style="231" customWidth="1"/>
    <col min="7633" max="7634" width="10.7109375" style="231" customWidth="1"/>
    <col min="7635" max="7635" width="10.28515625" style="231" customWidth="1"/>
    <col min="7636" max="7637" width="10.7109375" style="231" customWidth="1"/>
    <col min="7638" max="7638" width="10.28515625" style="231" customWidth="1"/>
    <col min="7639" max="7639" width="13" style="231" customWidth="1"/>
    <col min="7640" max="7640" width="10.7109375" style="231" customWidth="1"/>
    <col min="7641" max="7641" width="10.28515625" style="231" customWidth="1"/>
    <col min="7642" max="7642" width="13" style="231" customWidth="1"/>
    <col min="7643" max="7643" width="10.7109375" style="231" customWidth="1"/>
    <col min="7644" max="7644" width="10.28515625" style="231" customWidth="1"/>
    <col min="7645" max="7645" width="13.28515625" style="231" customWidth="1"/>
    <col min="7646" max="7646" width="10.7109375" style="231" customWidth="1"/>
    <col min="7647" max="7647" width="10.28515625" style="231" customWidth="1"/>
    <col min="7648" max="7649" width="10.7109375" style="231" customWidth="1"/>
    <col min="7650" max="7650" width="10.28515625" style="231" customWidth="1"/>
    <col min="7651" max="7651" width="13.42578125" style="231" customWidth="1"/>
    <col min="7652" max="7652" width="10.7109375" style="231" customWidth="1"/>
    <col min="7653" max="7653" width="10.28515625" style="231" customWidth="1"/>
    <col min="7654" max="7655" width="10.7109375" style="231" customWidth="1"/>
    <col min="7656" max="7656" width="10.28515625" style="231" customWidth="1"/>
    <col min="7657" max="7657" width="12.28515625" style="231" customWidth="1"/>
    <col min="7658" max="7658" width="10.7109375" style="231" customWidth="1"/>
    <col min="7659" max="7659" width="10.28515625" style="231" customWidth="1"/>
    <col min="7660" max="7661" width="10.7109375" style="231" customWidth="1"/>
    <col min="7662" max="7662" width="10.28515625" style="231" customWidth="1"/>
    <col min="7663" max="7664" width="10.7109375" style="231" customWidth="1"/>
    <col min="7665" max="7665" width="10.28515625" style="231" customWidth="1"/>
    <col min="7666" max="7667" width="10.7109375" style="231" customWidth="1"/>
    <col min="7668" max="7668" width="10.28515625" style="231" customWidth="1"/>
    <col min="7669" max="7670" width="10.7109375" style="231" customWidth="1"/>
    <col min="7671" max="7671" width="10.28515625" style="231" customWidth="1"/>
    <col min="7672" max="7672" width="12.85546875" style="231" customWidth="1"/>
    <col min="7673" max="7673" width="10.7109375" style="231" customWidth="1"/>
    <col min="7674" max="7674" width="10.28515625" style="231" customWidth="1"/>
    <col min="7675" max="7675" width="12.5703125" style="231" customWidth="1"/>
    <col min="7676" max="7676" width="10.7109375" style="231" customWidth="1"/>
    <col min="7677" max="7677" width="10.28515625" style="231" customWidth="1"/>
    <col min="7678" max="7678" width="12.5703125" style="231" customWidth="1"/>
    <col min="7679" max="7679" width="10.7109375" style="231" customWidth="1"/>
    <col min="7680" max="7680" width="10.28515625" style="231" customWidth="1"/>
    <col min="7681" max="7681" width="12.7109375" style="231" customWidth="1"/>
    <col min="7682" max="7682" width="10.7109375" style="231" customWidth="1"/>
    <col min="7683" max="7683" width="10.28515625" style="231" customWidth="1"/>
    <col min="7684" max="7684" width="13.140625" style="231" customWidth="1"/>
    <col min="7685" max="7685" width="10.7109375" style="231" customWidth="1"/>
    <col min="7686" max="7686" width="10.28515625" style="231" customWidth="1"/>
    <col min="7687" max="7687" width="12.140625" style="231" customWidth="1"/>
    <col min="7688" max="7688" width="10.7109375" style="231" customWidth="1"/>
    <col min="7689" max="7689" width="10.28515625" style="231" customWidth="1"/>
    <col min="7690" max="7690" width="12.42578125" style="231" customWidth="1"/>
    <col min="7691" max="7691" width="10.7109375" style="231" customWidth="1"/>
    <col min="7692" max="7692" width="10.28515625" style="231" customWidth="1"/>
    <col min="7693" max="7694" width="10.7109375" style="231" customWidth="1"/>
    <col min="7695" max="7695" width="10.28515625" style="231" customWidth="1"/>
    <col min="7696" max="7696" width="12.5703125" style="231" customWidth="1"/>
    <col min="7697" max="7697" width="10.7109375" style="231" customWidth="1"/>
    <col min="7698" max="7698" width="10.28515625" style="231" customWidth="1"/>
    <col min="7699" max="7699" width="12.5703125" style="231" customWidth="1"/>
    <col min="7700" max="7700" width="10.7109375" style="231" customWidth="1"/>
    <col min="7701" max="7701" width="10.28515625" style="231" customWidth="1"/>
    <col min="7702" max="7702" width="12.42578125" style="231" customWidth="1"/>
    <col min="7703" max="7712" width="10.7109375" style="231" customWidth="1"/>
    <col min="7713" max="7713" width="10.28515625" style="231" customWidth="1"/>
    <col min="7714" max="7715" width="10.7109375" style="231" customWidth="1"/>
    <col min="7716" max="7716" width="10.28515625" style="231" customWidth="1"/>
    <col min="7717" max="7717" width="12.140625" style="231" customWidth="1"/>
    <col min="7718" max="7718" width="10.7109375" style="231" customWidth="1"/>
    <col min="7719" max="7719" width="10.28515625" style="231" customWidth="1"/>
    <col min="7720" max="7720" width="10.7109375" style="231" customWidth="1"/>
    <col min="7721" max="7721" width="9.140625" style="231"/>
    <col min="7722" max="7722" width="13.85546875" style="231" customWidth="1"/>
    <col min="7723" max="7723" width="4.5703125" style="231" customWidth="1"/>
    <col min="7724" max="7725" width="9.140625" style="231"/>
    <col min="7726" max="7726" width="10.140625" style="231" bestFit="1" customWidth="1"/>
    <col min="7727" max="7727" width="12.42578125" style="231" bestFit="1" customWidth="1"/>
    <col min="7728" max="7729" width="12.42578125" style="231" customWidth="1"/>
    <col min="7730" max="7730" width="12.42578125" style="231" bestFit="1" customWidth="1"/>
    <col min="7731" max="7731" width="12.42578125" style="231" customWidth="1"/>
    <col min="7732" max="7732" width="13.5703125" style="231" bestFit="1" customWidth="1"/>
    <col min="7733" max="7733" width="21.5703125" style="231" bestFit="1" customWidth="1"/>
    <col min="7734" max="7734" width="19.42578125" style="231" bestFit="1" customWidth="1"/>
    <col min="7735" max="7735" width="11.42578125" style="231" bestFit="1" customWidth="1"/>
    <col min="7736" max="7737" width="9.140625" style="231"/>
    <col min="7738" max="7738" width="11.42578125" style="231" bestFit="1" customWidth="1"/>
    <col min="7739" max="7882" width="9.140625" style="231"/>
    <col min="7883" max="7883" width="19.5703125" style="231" customWidth="1"/>
    <col min="7884" max="7884" width="5.42578125" style="231" customWidth="1"/>
    <col min="7885" max="7885" width="44.7109375" style="231" customWidth="1"/>
    <col min="7886" max="7886" width="7" style="231" customWidth="1"/>
    <col min="7887" max="7887" width="10.7109375" style="231" customWidth="1"/>
    <col min="7888" max="7888" width="10.28515625" style="231" customWidth="1"/>
    <col min="7889" max="7890" width="10.7109375" style="231" customWidth="1"/>
    <col min="7891" max="7891" width="10.28515625" style="231" customWidth="1"/>
    <col min="7892" max="7893" width="10.7109375" style="231" customWidth="1"/>
    <col min="7894" max="7894" width="10.28515625" style="231" customWidth="1"/>
    <col min="7895" max="7895" width="13" style="231" customWidth="1"/>
    <col min="7896" max="7896" width="10.7109375" style="231" customWidth="1"/>
    <col min="7897" max="7897" width="10.28515625" style="231" customWidth="1"/>
    <col min="7898" max="7898" width="13" style="231" customWidth="1"/>
    <col min="7899" max="7899" width="10.7109375" style="231" customWidth="1"/>
    <col min="7900" max="7900" width="10.28515625" style="231" customWidth="1"/>
    <col min="7901" max="7901" width="13.28515625" style="231" customWidth="1"/>
    <col min="7902" max="7902" width="10.7109375" style="231" customWidth="1"/>
    <col min="7903" max="7903" width="10.28515625" style="231" customWidth="1"/>
    <col min="7904" max="7905" width="10.7109375" style="231" customWidth="1"/>
    <col min="7906" max="7906" width="10.28515625" style="231" customWidth="1"/>
    <col min="7907" max="7907" width="13.42578125" style="231" customWidth="1"/>
    <col min="7908" max="7908" width="10.7109375" style="231" customWidth="1"/>
    <col min="7909" max="7909" width="10.28515625" style="231" customWidth="1"/>
    <col min="7910" max="7911" width="10.7109375" style="231" customWidth="1"/>
    <col min="7912" max="7912" width="10.28515625" style="231" customWidth="1"/>
    <col min="7913" max="7913" width="12.28515625" style="231" customWidth="1"/>
    <col min="7914" max="7914" width="10.7109375" style="231" customWidth="1"/>
    <col min="7915" max="7915" width="10.28515625" style="231" customWidth="1"/>
    <col min="7916" max="7917" width="10.7109375" style="231" customWidth="1"/>
    <col min="7918" max="7918" width="10.28515625" style="231" customWidth="1"/>
    <col min="7919" max="7920" width="10.7109375" style="231" customWidth="1"/>
    <col min="7921" max="7921" width="10.28515625" style="231" customWidth="1"/>
    <col min="7922" max="7923" width="10.7109375" style="231" customWidth="1"/>
    <col min="7924" max="7924" width="10.28515625" style="231" customWidth="1"/>
    <col min="7925" max="7926" width="10.7109375" style="231" customWidth="1"/>
    <col min="7927" max="7927" width="10.28515625" style="231" customWidth="1"/>
    <col min="7928" max="7928" width="12.85546875" style="231" customWidth="1"/>
    <col min="7929" max="7929" width="10.7109375" style="231" customWidth="1"/>
    <col min="7930" max="7930" width="10.28515625" style="231" customWidth="1"/>
    <col min="7931" max="7931" width="12.5703125" style="231" customWidth="1"/>
    <col min="7932" max="7932" width="10.7109375" style="231" customWidth="1"/>
    <col min="7933" max="7933" width="10.28515625" style="231" customWidth="1"/>
    <col min="7934" max="7934" width="12.5703125" style="231" customWidth="1"/>
    <col min="7935" max="7935" width="10.7109375" style="231" customWidth="1"/>
    <col min="7936" max="7936" width="10.28515625" style="231" customWidth="1"/>
    <col min="7937" max="7937" width="12.7109375" style="231" customWidth="1"/>
    <col min="7938" max="7938" width="10.7109375" style="231" customWidth="1"/>
    <col min="7939" max="7939" width="10.28515625" style="231" customWidth="1"/>
    <col min="7940" max="7940" width="13.140625" style="231" customWidth="1"/>
    <col min="7941" max="7941" width="10.7109375" style="231" customWidth="1"/>
    <col min="7942" max="7942" width="10.28515625" style="231" customWidth="1"/>
    <col min="7943" max="7943" width="12.140625" style="231" customWidth="1"/>
    <col min="7944" max="7944" width="10.7109375" style="231" customWidth="1"/>
    <col min="7945" max="7945" width="10.28515625" style="231" customWidth="1"/>
    <col min="7946" max="7946" width="12.42578125" style="231" customWidth="1"/>
    <col min="7947" max="7947" width="10.7109375" style="231" customWidth="1"/>
    <col min="7948" max="7948" width="10.28515625" style="231" customWidth="1"/>
    <col min="7949" max="7950" width="10.7109375" style="231" customWidth="1"/>
    <col min="7951" max="7951" width="10.28515625" style="231" customWidth="1"/>
    <col min="7952" max="7952" width="12.5703125" style="231" customWidth="1"/>
    <col min="7953" max="7953" width="10.7109375" style="231" customWidth="1"/>
    <col min="7954" max="7954" width="10.28515625" style="231" customWidth="1"/>
    <col min="7955" max="7955" width="12.5703125" style="231" customWidth="1"/>
    <col min="7956" max="7956" width="10.7109375" style="231" customWidth="1"/>
    <col min="7957" max="7957" width="10.28515625" style="231" customWidth="1"/>
    <col min="7958" max="7958" width="12.42578125" style="231" customWidth="1"/>
    <col min="7959" max="7968" width="10.7109375" style="231" customWidth="1"/>
    <col min="7969" max="7969" width="10.28515625" style="231" customWidth="1"/>
    <col min="7970" max="7971" width="10.7109375" style="231" customWidth="1"/>
    <col min="7972" max="7972" width="10.28515625" style="231" customWidth="1"/>
    <col min="7973" max="7973" width="12.140625" style="231" customWidth="1"/>
    <col min="7974" max="7974" width="10.7109375" style="231" customWidth="1"/>
    <col min="7975" max="7975" width="10.28515625" style="231" customWidth="1"/>
    <col min="7976" max="7976" width="10.7109375" style="231" customWidth="1"/>
    <col min="7977" max="7977" width="9.140625" style="231"/>
    <col min="7978" max="7978" width="13.85546875" style="231" customWidth="1"/>
    <col min="7979" max="7979" width="4.5703125" style="231" customWidth="1"/>
    <col min="7980" max="7981" width="9.140625" style="231"/>
    <col min="7982" max="7982" width="10.140625" style="231" bestFit="1" customWidth="1"/>
    <col min="7983" max="7983" width="12.42578125" style="231" bestFit="1" customWidth="1"/>
    <col min="7984" max="7985" width="12.42578125" style="231" customWidth="1"/>
    <col min="7986" max="7986" width="12.42578125" style="231" bestFit="1" customWidth="1"/>
    <col min="7987" max="7987" width="12.42578125" style="231" customWidth="1"/>
    <col min="7988" max="7988" width="13.5703125" style="231" bestFit="1" customWidth="1"/>
    <col min="7989" max="7989" width="21.5703125" style="231" bestFit="1" customWidth="1"/>
    <col min="7990" max="7990" width="19.42578125" style="231" bestFit="1" customWidth="1"/>
    <col min="7991" max="7991" width="11.42578125" style="231" bestFit="1" customWidth="1"/>
    <col min="7992" max="7993" width="9.140625" style="231"/>
    <col min="7994" max="7994" width="11.42578125" style="231" bestFit="1" customWidth="1"/>
    <col min="7995" max="8138" width="9.140625" style="231"/>
    <col min="8139" max="8139" width="19.5703125" style="231" customWidth="1"/>
    <col min="8140" max="8140" width="5.42578125" style="231" customWidth="1"/>
    <col min="8141" max="8141" width="44.7109375" style="231" customWidth="1"/>
    <col min="8142" max="8142" width="7" style="231" customWidth="1"/>
    <col min="8143" max="8143" width="10.7109375" style="231" customWidth="1"/>
    <col min="8144" max="8144" width="10.28515625" style="231" customWidth="1"/>
    <col min="8145" max="8146" width="10.7109375" style="231" customWidth="1"/>
    <col min="8147" max="8147" width="10.28515625" style="231" customWidth="1"/>
    <col min="8148" max="8149" width="10.7109375" style="231" customWidth="1"/>
    <col min="8150" max="8150" width="10.28515625" style="231" customWidth="1"/>
    <col min="8151" max="8151" width="13" style="231" customWidth="1"/>
    <col min="8152" max="8152" width="10.7109375" style="231" customWidth="1"/>
    <col min="8153" max="8153" width="10.28515625" style="231" customWidth="1"/>
    <col min="8154" max="8154" width="13" style="231" customWidth="1"/>
    <col min="8155" max="8155" width="10.7109375" style="231" customWidth="1"/>
    <col min="8156" max="8156" width="10.28515625" style="231" customWidth="1"/>
    <col min="8157" max="8157" width="13.28515625" style="231" customWidth="1"/>
    <col min="8158" max="8158" width="10.7109375" style="231" customWidth="1"/>
    <col min="8159" max="8159" width="10.28515625" style="231" customWidth="1"/>
    <col min="8160" max="8161" width="10.7109375" style="231" customWidth="1"/>
    <col min="8162" max="8162" width="10.28515625" style="231" customWidth="1"/>
    <col min="8163" max="8163" width="13.42578125" style="231" customWidth="1"/>
    <col min="8164" max="8164" width="10.7109375" style="231" customWidth="1"/>
    <col min="8165" max="8165" width="10.28515625" style="231" customWidth="1"/>
    <col min="8166" max="8167" width="10.7109375" style="231" customWidth="1"/>
    <col min="8168" max="8168" width="10.28515625" style="231" customWidth="1"/>
    <col min="8169" max="8169" width="12.28515625" style="231" customWidth="1"/>
    <col min="8170" max="8170" width="10.7109375" style="231" customWidth="1"/>
    <col min="8171" max="8171" width="10.28515625" style="231" customWidth="1"/>
    <col min="8172" max="8173" width="10.7109375" style="231" customWidth="1"/>
    <col min="8174" max="8174" width="10.28515625" style="231" customWidth="1"/>
    <col min="8175" max="8176" width="10.7109375" style="231" customWidth="1"/>
    <col min="8177" max="8177" width="10.28515625" style="231" customWidth="1"/>
    <col min="8178" max="8179" width="10.7109375" style="231" customWidth="1"/>
    <col min="8180" max="8180" width="10.28515625" style="231" customWidth="1"/>
    <col min="8181" max="8182" width="10.7109375" style="231" customWidth="1"/>
    <col min="8183" max="8183" width="10.28515625" style="231" customWidth="1"/>
    <col min="8184" max="8184" width="12.85546875" style="231" customWidth="1"/>
    <col min="8185" max="8185" width="10.7109375" style="231" customWidth="1"/>
    <col min="8186" max="8186" width="10.28515625" style="231" customWidth="1"/>
    <col min="8187" max="8187" width="12.5703125" style="231" customWidth="1"/>
    <col min="8188" max="8188" width="10.7109375" style="231" customWidth="1"/>
    <col min="8189" max="8189" width="10.28515625" style="231" customWidth="1"/>
    <col min="8190" max="8190" width="12.5703125" style="231" customWidth="1"/>
    <col min="8191" max="8191" width="10.7109375" style="231" customWidth="1"/>
    <col min="8192" max="8192" width="10.28515625" style="231" customWidth="1"/>
    <col min="8193" max="8193" width="12.7109375" style="231" customWidth="1"/>
    <col min="8194" max="8194" width="10.7109375" style="231" customWidth="1"/>
    <col min="8195" max="8195" width="10.28515625" style="231" customWidth="1"/>
    <col min="8196" max="8196" width="13.140625" style="231" customWidth="1"/>
    <col min="8197" max="8197" width="10.7109375" style="231" customWidth="1"/>
    <col min="8198" max="8198" width="10.28515625" style="231" customWidth="1"/>
    <col min="8199" max="8199" width="12.140625" style="231" customWidth="1"/>
    <col min="8200" max="8200" width="10.7109375" style="231" customWidth="1"/>
    <col min="8201" max="8201" width="10.28515625" style="231" customWidth="1"/>
    <col min="8202" max="8202" width="12.42578125" style="231" customWidth="1"/>
    <col min="8203" max="8203" width="10.7109375" style="231" customWidth="1"/>
    <col min="8204" max="8204" width="10.28515625" style="231" customWidth="1"/>
    <col min="8205" max="8206" width="10.7109375" style="231" customWidth="1"/>
    <col min="8207" max="8207" width="10.28515625" style="231" customWidth="1"/>
    <col min="8208" max="8208" width="12.5703125" style="231" customWidth="1"/>
    <col min="8209" max="8209" width="10.7109375" style="231" customWidth="1"/>
    <col min="8210" max="8210" width="10.28515625" style="231" customWidth="1"/>
    <col min="8211" max="8211" width="12.5703125" style="231" customWidth="1"/>
    <col min="8212" max="8212" width="10.7109375" style="231" customWidth="1"/>
    <col min="8213" max="8213" width="10.28515625" style="231" customWidth="1"/>
    <col min="8214" max="8214" width="12.42578125" style="231" customWidth="1"/>
    <col min="8215" max="8224" width="10.7109375" style="231" customWidth="1"/>
    <col min="8225" max="8225" width="10.28515625" style="231" customWidth="1"/>
    <col min="8226" max="8227" width="10.7109375" style="231" customWidth="1"/>
    <col min="8228" max="8228" width="10.28515625" style="231" customWidth="1"/>
    <col min="8229" max="8229" width="12.140625" style="231" customWidth="1"/>
    <col min="8230" max="8230" width="10.7109375" style="231" customWidth="1"/>
    <col min="8231" max="8231" width="10.28515625" style="231" customWidth="1"/>
    <col min="8232" max="8232" width="10.7109375" style="231" customWidth="1"/>
    <col min="8233" max="8233" width="9.140625" style="231"/>
    <col min="8234" max="8234" width="13.85546875" style="231" customWidth="1"/>
    <col min="8235" max="8235" width="4.5703125" style="231" customWidth="1"/>
    <col min="8236" max="8237" width="9.140625" style="231"/>
    <col min="8238" max="8238" width="10.140625" style="231" bestFit="1" customWidth="1"/>
    <col min="8239" max="8239" width="12.42578125" style="231" bestFit="1" customWidth="1"/>
    <col min="8240" max="8241" width="12.42578125" style="231" customWidth="1"/>
    <col min="8242" max="8242" width="12.42578125" style="231" bestFit="1" customWidth="1"/>
    <col min="8243" max="8243" width="12.42578125" style="231" customWidth="1"/>
    <col min="8244" max="8244" width="13.5703125" style="231" bestFit="1" customWidth="1"/>
    <col min="8245" max="8245" width="21.5703125" style="231" bestFit="1" customWidth="1"/>
    <col min="8246" max="8246" width="19.42578125" style="231" bestFit="1" customWidth="1"/>
    <col min="8247" max="8247" width="11.42578125" style="231" bestFit="1" customWidth="1"/>
    <col min="8248" max="8249" width="9.140625" style="231"/>
    <col min="8250" max="8250" width="11.42578125" style="231" bestFit="1" customWidth="1"/>
    <col min="8251" max="8394" width="9.140625" style="231"/>
    <col min="8395" max="8395" width="19.5703125" style="231" customWidth="1"/>
    <col min="8396" max="8396" width="5.42578125" style="231" customWidth="1"/>
    <col min="8397" max="8397" width="44.7109375" style="231" customWidth="1"/>
    <col min="8398" max="8398" width="7" style="231" customWidth="1"/>
    <col min="8399" max="8399" width="10.7109375" style="231" customWidth="1"/>
    <col min="8400" max="8400" width="10.28515625" style="231" customWidth="1"/>
    <col min="8401" max="8402" width="10.7109375" style="231" customWidth="1"/>
    <col min="8403" max="8403" width="10.28515625" style="231" customWidth="1"/>
    <col min="8404" max="8405" width="10.7109375" style="231" customWidth="1"/>
    <col min="8406" max="8406" width="10.28515625" style="231" customWidth="1"/>
    <col min="8407" max="8407" width="13" style="231" customWidth="1"/>
    <col min="8408" max="8408" width="10.7109375" style="231" customWidth="1"/>
    <col min="8409" max="8409" width="10.28515625" style="231" customWidth="1"/>
    <col min="8410" max="8410" width="13" style="231" customWidth="1"/>
    <col min="8411" max="8411" width="10.7109375" style="231" customWidth="1"/>
    <col min="8412" max="8412" width="10.28515625" style="231" customWidth="1"/>
    <col min="8413" max="8413" width="13.28515625" style="231" customWidth="1"/>
    <col min="8414" max="8414" width="10.7109375" style="231" customWidth="1"/>
    <col min="8415" max="8415" width="10.28515625" style="231" customWidth="1"/>
    <col min="8416" max="8417" width="10.7109375" style="231" customWidth="1"/>
    <col min="8418" max="8418" width="10.28515625" style="231" customWidth="1"/>
    <col min="8419" max="8419" width="13.42578125" style="231" customWidth="1"/>
    <col min="8420" max="8420" width="10.7109375" style="231" customWidth="1"/>
    <col min="8421" max="8421" width="10.28515625" style="231" customWidth="1"/>
    <col min="8422" max="8423" width="10.7109375" style="231" customWidth="1"/>
    <col min="8424" max="8424" width="10.28515625" style="231" customWidth="1"/>
    <col min="8425" max="8425" width="12.28515625" style="231" customWidth="1"/>
    <col min="8426" max="8426" width="10.7109375" style="231" customWidth="1"/>
    <col min="8427" max="8427" width="10.28515625" style="231" customWidth="1"/>
    <col min="8428" max="8429" width="10.7109375" style="231" customWidth="1"/>
    <col min="8430" max="8430" width="10.28515625" style="231" customWidth="1"/>
    <col min="8431" max="8432" width="10.7109375" style="231" customWidth="1"/>
    <col min="8433" max="8433" width="10.28515625" style="231" customWidth="1"/>
    <col min="8434" max="8435" width="10.7109375" style="231" customWidth="1"/>
    <col min="8436" max="8436" width="10.28515625" style="231" customWidth="1"/>
    <col min="8437" max="8438" width="10.7109375" style="231" customWidth="1"/>
    <col min="8439" max="8439" width="10.28515625" style="231" customWidth="1"/>
    <col min="8440" max="8440" width="12.85546875" style="231" customWidth="1"/>
    <col min="8441" max="8441" width="10.7109375" style="231" customWidth="1"/>
    <col min="8442" max="8442" width="10.28515625" style="231" customWidth="1"/>
    <col min="8443" max="8443" width="12.5703125" style="231" customWidth="1"/>
    <col min="8444" max="8444" width="10.7109375" style="231" customWidth="1"/>
    <col min="8445" max="8445" width="10.28515625" style="231" customWidth="1"/>
    <col min="8446" max="8446" width="12.5703125" style="231" customWidth="1"/>
    <col min="8447" max="8447" width="10.7109375" style="231" customWidth="1"/>
    <col min="8448" max="8448" width="10.28515625" style="231" customWidth="1"/>
    <col min="8449" max="8449" width="12.7109375" style="231" customWidth="1"/>
    <col min="8450" max="8450" width="10.7109375" style="231" customWidth="1"/>
    <col min="8451" max="8451" width="10.28515625" style="231" customWidth="1"/>
    <col min="8452" max="8452" width="13.140625" style="231" customWidth="1"/>
    <col min="8453" max="8453" width="10.7109375" style="231" customWidth="1"/>
    <col min="8454" max="8454" width="10.28515625" style="231" customWidth="1"/>
    <col min="8455" max="8455" width="12.140625" style="231" customWidth="1"/>
    <col min="8456" max="8456" width="10.7109375" style="231" customWidth="1"/>
    <col min="8457" max="8457" width="10.28515625" style="231" customWidth="1"/>
    <col min="8458" max="8458" width="12.42578125" style="231" customWidth="1"/>
    <col min="8459" max="8459" width="10.7109375" style="231" customWidth="1"/>
    <col min="8460" max="8460" width="10.28515625" style="231" customWidth="1"/>
    <col min="8461" max="8462" width="10.7109375" style="231" customWidth="1"/>
    <col min="8463" max="8463" width="10.28515625" style="231" customWidth="1"/>
    <col min="8464" max="8464" width="12.5703125" style="231" customWidth="1"/>
    <col min="8465" max="8465" width="10.7109375" style="231" customWidth="1"/>
    <col min="8466" max="8466" width="10.28515625" style="231" customWidth="1"/>
    <col min="8467" max="8467" width="12.5703125" style="231" customWidth="1"/>
    <col min="8468" max="8468" width="10.7109375" style="231" customWidth="1"/>
    <col min="8469" max="8469" width="10.28515625" style="231" customWidth="1"/>
    <col min="8470" max="8470" width="12.42578125" style="231" customWidth="1"/>
    <col min="8471" max="8480" width="10.7109375" style="231" customWidth="1"/>
    <col min="8481" max="8481" width="10.28515625" style="231" customWidth="1"/>
    <col min="8482" max="8483" width="10.7109375" style="231" customWidth="1"/>
    <col min="8484" max="8484" width="10.28515625" style="231" customWidth="1"/>
    <col min="8485" max="8485" width="12.140625" style="231" customWidth="1"/>
    <col min="8486" max="8486" width="10.7109375" style="231" customWidth="1"/>
    <col min="8487" max="8487" width="10.28515625" style="231" customWidth="1"/>
    <col min="8488" max="8488" width="10.7109375" style="231" customWidth="1"/>
    <col min="8489" max="8489" width="9.140625" style="231"/>
    <col min="8490" max="8490" width="13.85546875" style="231" customWidth="1"/>
    <col min="8491" max="8491" width="4.5703125" style="231" customWidth="1"/>
    <col min="8492" max="8493" width="9.140625" style="231"/>
    <col min="8494" max="8494" width="10.140625" style="231" bestFit="1" customWidth="1"/>
    <col min="8495" max="8495" width="12.42578125" style="231" bestFit="1" customWidth="1"/>
    <col min="8496" max="8497" width="12.42578125" style="231" customWidth="1"/>
    <col min="8498" max="8498" width="12.42578125" style="231" bestFit="1" customWidth="1"/>
    <col min="8499" max="8499" width="12.42578125" style="231" customWidth="1"/>
    <col min="8500" max="8500" width="13.5703125" style="231" bestFit="1" customWidth="1"/>
    <col min="8501" max="8501" width="21.5703125" style="231" bestFit="1" customWidth="1"/>
    <col min="8502" max="8502" width="19.42578125" style="231" bestFit="1" customWidth="1"/>
    <col min="8503" max="8503" width="11.42578125" style="231" bestFit="1" customWidth="1"/>
    <col min="8504" max="8505" width="9.140625" style="231"/>
    <col min="8506" max="8506" width="11.42578125" style="231" bestFit="1" customWidth="1"/>
    <col min="8507" max="8650" width="9.140625" style="231"/>
    <col min="8651" max="8651" width="19.5703125" style="231" customWidth="1"/>
    <col min="8652" max="8652" width="5.42578125" style="231" customWidth="1"/>
    <col min="8653" max="8653" width="44.7109375" style="231" customWidth="1"/>
    <col min="8654" max="8654" width="7" style="231" customWidth="1"/>
    <col min="8655" max="8655" width="10.7109375" style="231" customWidth="1"/>
    <col min="8656" max="8656" width="10.28515625" style="231" customWidth="1"/>
    <col min="8657" max="8658" width="10.7109375" style="231" customWidth="1"/>
    <col min="8659" max="8659" width="10.28515625" style="231" customWidth="1"/>
    <col min="8660" max="8661" width="10.7109375" style="231" customWidth="1"/>
    <col min="8662" max="8662" width="10.28515625" style="231" customWidth="1"/>
    <col min="8663" max="8663" width="13" style="231" customWidth="1"/>
    <col min="8664" max="8664" width="10.7109375" style="231" customWidth="1"/>
    <col min="8665" max="8665" width="10.28515625" style="231" customWidth="1"/>
    <col min="8666" max="8666" width="13" style="231" customWidth="1"/>
    <col min="8667" max="8667" width="10.7109375" style="231" customWidth="1"/>
    <col min="8668" max="8668" width="10.28515625" style="231" customWidth="1"/>
    <col min="8669" max="8669" width="13.28515625" style="231" customWidth="1"/>
    <col min="8670" max="8670" width="10.7109375" style="231" customWidth="1"/>
    <col min="8671" max="8671" width="10.28515625" style="231" customWidth="1"/>
    <col min="8672" max="8673" width="10.7109375" style="231" customWidth="1"/>
    <col min="8674" max="8674" width="10.28515625" style="231" customWidth="1"/>
    <col min="8675" max="8675" width="13.42578125" style="231" customWidth="1"/>
    <col min="8676" max="8676" width="10.7109375" style="231" customWidth="1"/>
    <col min="8677" max="8677" width="10.28515625" style="231" customWidth="1"/>
    <col min="8678" max="8679" width="10.7109375" style="231" customWidth="1"/>
    <col min="8680" max="8680" width="10.28515625" style="231" customWidth="1"/>
    <col min="8681" max="8681" width="12.28515625" style="231" customWidth="1"/>
    <col min="8682" max="8682" width="10.7109375" style="231" customWidth="1"/>
    <col min="8683" max="8683" width="10.28515625" style="231" customWidth="1"/>
    <col min="8684" max="8685" width="10.7109375" style="231" customWidth="1"/>
    <col min="8686" max="8686" width="10.28515625" style="231" customWidth="1"/>
    <col min="8687" max="8688" width="10.7109375" style="231" customWidth="1"/>
    <col min="8689" max="8689" width="10.28515625" style="231" customWidth="1"/>
    <col min="8690" max="8691" width="10.7109375" style="231" customWidth="1"/>
    <col min="8692" max="8692" width="10.28515625" style="231" customWidth="1"/>
    <col min="8693" max="8694" width="10.7109375" style="231" customWidth="1"/>
    <col min="8695" max="8695" width="10.28515625" style="231" customWidth="1"/>
    <col min="8696" max="8696" width="12.85546875" style="231" customWidth="1"/>
    <col min="8697" max="8697" width="10.7109375" style="231" customWidth="1"/>
    <col min="8698" max="8698" width="10.28515625" style="231" customWidth="1"/>
    <col min="8699" max="8699" width="12.5703125" style="231" customWidth="1"/>
    <col min="8700" max="8700" width="10.7109375" style="231" customWidth="1"/>
    <col min="8701" max="8701" width="10.28515625" style="231" customWidth="1"/>
    <col min="8702" max="8702" width="12.5703125" style="231" customWidth="1"/>
    <col min="8703" max="8703" width="10.7109375" style="231" customWidth="1"/>
    <col min="8704" max="8704" width="10.28515625" style="231" customWidth="1"/>
    <col min="8705" max="8705" width="12.7109375" style="231" customWidth="1"/>
    <col min="8706" max="8706" width="10.7109375" style="231" customWidth="1"/>
    <col min="8707" max="8707" width="10.28515625" style="231" customWidth="1"/>
    <col min="8708" max="8708" width="13.140625" style="231" customWidth="1"/>
    <col min="8709" max="8709" width="10.7109375" style="231" customWidth="1"/>
    <col min="8710" max="8710" width="10.28515625" style="231" customWidth="1"/>
    <col min="8711" max="8711" width="12.140625" style="231" customWidth="1"/>
    <col min="8712" max="8712" width="10.7109375" style="231" customWidth="1"/>
    <col min="8713" max="8713" width="10.28515625" style="231" customWidth="1"/>
    <col min="8714" max="8714" width="12.42578125" style="231" customWidth="1"/>
    <col min="8715" max="8715" width="10.7109375" style="231" customWidth="1"/>
    <col min="8716" max="8716" width="10.28515625" style="231" customWidth="1"/>
    <col min="8717" max="8718" width="10.7109375" style="231" customWidth="1"/>
    <col min="8719" max="8719" width="10.28515625" style="231" customWidth="1"/>
    <col min="8720" max="8720" width="12.5703125" style="231" customWidth="1"/>
    <col min="8721" max="8721" width="10.7109375" style="231" customWidth="1"/>
    <col min="8722" max="8722" width="10.28515625" style="231" customWidth="1"/>
    <col min="8723" max="8723" width="12.5703125" style="231" customWidth="1"/>
    <col min="8724" max="8724" width="10.7109375" style="231" customWidth="1"/>
    <col min="8725" max="8725" width="10.28515625" style="231" customWidth="1"/>
    <col min="8726" max="8726" width="12.42578125" style="231" customWidth="1"/>
    <col min="8727" max="8736" width="10.7109375" style="231" customWidth="1"/>
    <col min="8737" max="8737" width="10.28515625" style="231" customWidth="1"/>
    <col min="8738" max="8739" width="10.7109375" style="231" customWidth="1"/>
    <col min="8740" max="8740" width="10.28515625" style="231" customWidth="1"/>
    <col min="8741" max="8741" width="12.140625" style="231" customWidth="1"/>
    <col min="8742" max="8742" width="10.7109375" style="231" customWidth="1"/>
    <col min="8743" max="8743" width="10.28515625" style="231" customWidth="1"/>
    <col min="8744" max="8744" width="10.7109375" style="231" customWidth="1"/>
    <col min="8745" max="8745" width="9.140625" style="231"/>
    <col min="8746" max="8746" width="13.85546875" style="231" customWidth="1"/>
    <col min="8747" max="8747" width="4.5703125" style="231" customWidth="1"/>
    <col min="8748" max="8749" width="9.140625" style="231"/>
    <col min="8750" max="8750" width="10.140625" style="231" bestFit="1" customWidth="1"/>
    <col min="8751" max="8751" width="12.42578125" style="231" bestFit="1" customWidth="1"/>
    <col min="8752" max="8753" width="12.42578125" style="231" customWidth="1"/>
    <col min="8754" max="8754" width="12.42578125" style="231" bestFit="1" customWidth="1"/>
    <col min="8755" max="8755" width="12.42578125" style="231" customWidth="1"/>
    <col min="8756" max="8756" width="13.5703125" style="231" bestFit="1" customWidth="1"/>
    <col min="8757" max="8757" width="21.5703125" style="231" bestFit="1" customWidth="1"/>
    <col min="8758" max="8758" width="19.42578125" style="231" bestFit="1" customWidth="1"/>
    <col min="8759" max="8759" width="11.42578125" style="231" bestFit="1" customWidth="1"/>
    <col min="8760" max="8761" width="9.140625" style="231"/>
    <col min="8762" max="8762" width="11.42578125" style="231" bestFit="1" customWidth="1"/>
    <col min="8763" max="8906" width="9.140625" style="231"/>
    <col min="8907" max="8907" width="19.5703125" style="231" customWidth="1"/>
    <col min="8908" max="8908" width="5.42578125" style="231" customWidth="1"/>
    <col min="8909" max="8909" width="44.7109375" style="231" customWidth="1"/>
    <col min="8910" max="8910" width="7" style="231" customWidth="1"/>
    <col min="8911" max="8911" width="10.7109375" style="231" customWidth="1"/>
    <col min="8912" max="8912" width="10.28515625" style="231" customWidth="1"/>
    <col min="8913" max="8914" width="10.7109375" style="231" customWidth="1"/>
    <col min="8915" max="8915" width="10.28515625" style="231" customWidth="1"/>
    <col min="8916" max="8917" width="10.7109375" style="231" customWidth="1"/>
    <col min="8918" max="8918" width="10.28515625" style="231" customWidth="1"/>
    <col min="8919" max="8919" width="13" style="231" customWidth="1"/>
    <col min="8920" max="8920" width="10.7109375" style="231" customWidth="1"/>
    <col min="8921" max="8921" width="10.28515625" style="231" customWidth="1"/>
    <col min="8922" max="8922" width="13" style="231" customWidth="1"/>
    <col min="8923" max="8923" width="10.7109375" style="231" customWidth="1"/>
    <col min="8924" max="8924" width="10.28515625" style="231" customWidth="1"/>
    <col min="8925" max="8925" width="13.28515625" style="231" customWidth="1"/>
    <col min="8926" max="8926" width="10.7109375" style="231" customWidth="1"/>
    <col min="8927" max="8927" width="10.28515625" style="231" customWidth="1"/>
    <col min="8928" max="8929" width="10.7109375" style="231" customWidth="1"/>
    <col min="8930" max="8930" width="10.28515625" style="231" customWidth="1"/>
    <col min="8931" max="8931" width="13.42578125" style="231" customWidth="1"/>
    <col min="8932" max="8932" width="10.7109375" style="231" customWidth="1"/>
    <col min="8933" max="8933" width="10.28515625" style="231" customWidth="1"/>
    <col min="8934" max="8935" width="10.7109375" style="231" customWidth="1"/>
    <col min="8936" max="8936" width="10.28515625" style="231" customWidth="1"/>
    <col min="8937" max="8937" width="12.28515625" style="231" customWidth="1"/>
    <col min="8938" max="8938" width="10.7109375" style="231" customWidth="1"/>
    <col min="8939" max="8939" width="10.28515625" style="231" customWidth="1"/>
    <col min="8940" max="8941" width="10.7109375" style="231" customWidth="1"/>
    <col min="8942" max="8942" width="10.28515625" style="231" customWidth="1"/>
    <col min="8943" max="8944" width="10.7109375" style="231" customWidth="1"/>
    <col min="8945" max="8945" width="10.28515625" style="231" customWidth="1"/>
    <col min="8946" max="8947" width="10.7109375" style="231" customWidth="1"/>
    <col min="8948" max="8948" width="10.28515625" style="231" customWidth="1"/>
    <col min="8949" max="8950" width="10.7109375" style="231" customWidth="1"/>
    <col min="8951" max="8951" width="10.28515625" style="231" customWidth="1"/>
    <col min="8952" max="8952" width="12.85546875" style="231" customWidth="1"/>
    <col min="8953" max="8953" width="10.7109375" style="231" customWidth="1"/>
    <col min="8954" max="8954" width="10.28515625" style="231" customWidth="1"/>
    <col min="8955" max="8955" width="12.5703125" style="231" customWidth="1"/>
    <col min="8956" max="8956" width="10.7109375" style="231" customWidth="1"/>
    <col min="8957" max="8957" width="10.28515625" style="231" customWidth="1"/>
    <col min="8958" max="8958" width="12.5703125" style="231" customWidth="1"/>
    <col min="8959" max="8959" width="10.7109375" style="231" customWidth="1"/>
    <col min="8960" max="8960" width="10.28515625" style="231" customWidth="1"/>
    <col min="8961" max="8961" width="12.7109375" style="231" customWidth="1"/>
    <col min="8962" max="8962" width="10.7109375" style="231" customWidth="1"/>
    <col min="8963" max="8963" width="10.28515625" style="231" customWidth="1"/>
    <col min="8964" max="8964" width="13.140625" style="231" customWidth="1"/>
    <col min="8965" max="8965" width="10.7109375" style="231" customWidth="1"/>
    <col min="8966" max="8966" width="10.28515625" style="231" customWidth="1"/>
    <col min="8967" max="8967" width="12.140625" style="231" customWidth="1"/>
    <col min="8968" max="8968" width="10.7109375" style="231" customWidth="1"/>
    <col min="8969" max="8969" width="10.28515625" style="231" customWidth="1"/>
    <col min="8970" max="8970" width="12.42578125" style="231" customWidth="1"/>
    <col min="8971" max="8971" width="10.7109375" style="231" customWidth="1"/>
    <col min="8972" max="8972" width="10.28515625" style="231" customWidth="1"/>
    <col min="8973" max="8974" width="10.7109375" style="231" customWidth="1"/>
    <col min="8975" max="8975" width="10.28515625" style="231" customWidth="1"/>
    <col min="8976" max="8976" width="12.5703125" style="231" customWidth="1"/>
    <col min="8977" max="8977" width="10.7109375" style="231" customWidth="1"/>
    <col min="8978" max="8978" width="10.28515625" style="231" customWidth="1"/>
    <col min="8979" max="8979" width="12.5703125" style="231" customWidth="1"/>
    <col min="8980" max="8980" width="10.7109375" style="231" customWidth="1"/>
    <col min="8981" max="8981" width="10.28515625" style="231" customWidth="1"/>
    <col min="8982" max="8982" width="12.42578125" style="231" customWidth="1"/>
    <col min="8983" max="8992" width="10.7109375" style="231" customWidth="1"/>
    <col min="8993" max="8993" width="10.28515625" style="231" customWidth="1"/>
    <col min="8994" max="8995" width="10.7109375" style="231" customWidth="1"/>
    <col min="8996" max="8996" width="10.28515625" style="231" customWidth="1"/>
    <col min="8997" max="8997" width="12.140625" style="231" customWidth="1"/>
    <col min="8998" max="8998" width="10.7109375" style="231" customWidth="1"/>
    <col min="8999" max="8999" width="10.28515625" style="231" customWidth="1"/>
    <col min="9000" max="9000" width="10.7109375" style="231" customWidth="1"/>
    <col min="9001" max="9001" width="9.140625" style="231"/>
    <col min="9002" max="9002" width="13.85546875" style="231" customWidth="1"/>
    <col min="9003" max="9003" width="4.5703125" style="231" customWidth="1"/>
    <col min="9004" max="9005" width="9.140625" style="231"/>
    <col min="9006" max="9006" width="10.140625" style="231" bestFit="1" customWidth="1"/>
    <col min="9007" max="9007" width="12.42578125" style="231" bestFit="1" customWidth="1"/>
    <col min="9008" max="9009" width="12.42578125" style="231" customWidth="1"/>
    <col min="9010" max="9010" width="12.42578125" style="231" bestFit="1" customWidth="1"/>
    <col min="9011" max="9011" width="12.42578125" style="231" customWidth="1"/>
    <col min="9012" max="9012" width="13.5703125" style="231" bestFit="1" customWidth="1"/>
    <col min="9013" max="9013" width="21.5703125" style="231" bestFit="1" customWidth="1"/>
    <col min="9014" max="9014" width="19.42578125" style="231" bestFit="1" customWidth="1"/>
    <col min="9015" max="9015" width="11.42578125" style="231" bestFit="1" customWidth="1"/>
    <col min="9016" max="9017" width="9.140625" style="231"/>
    <col min="9018" max="9018" width="11.42578125" style="231" bestFit="1" customWidth="1"/>
    <col min="9019" max="9162" width="9.140625" style="231"/>
    <col min="9163" max="9163" width="19.5703125" style="231" customWidth="1"/>
    <col min="9164" max="9164" width="5.42578125" style="231" customWidth="1"/>
    <col min="9165" max="9165" width="44.7109375" style="231" customWidth="1"/>
    <col min="9166" max="9166" width="7" style="231" customWidth="1"/>
    <col min="9167" max="9167" width="10.7109375" style="231" customWidth="1"/>
    <col min="9168" max="9168" width="10.28515625" style="231" customWidth="1"/>
    <col min="9169" max="9170" width="10.7109375" style="231" customWidth="1"/>
    <col min="9171" max="9171" width="10.28515625" style="231" customWidth="1"/>
    <col min="9172" max="9173" width="10.7109375" style="231" customWidth="1"/>
    <col min="9174" max="9174" width="10.28515625" style="231" customWidth="1"/>
    <col min="9175" max="9175" width="13" style="231" customWidth="1"/>
    <col min="9176" max="9176" width="10.7109375" style="231" customWidth="1"/>
    <col min="9177" max="9177" width="10.28515625" style="231" customWidth="1"/>
    <col min="9178" max="9178" width="13" style="231" customWidth="1"/>
    <col min="9179" max="9179" width="10.7109375" style="231" customWidth="1"/>
    <col min="9180" max="9180" width="10.28515625" style="231" customWidth="1"/>
    <col min="9181" max="9181" width="13.28515625" style="231" customWidth="1"/>
    <col min="9182" max="9182" width="10.7109375" style="231" customWidth="1"/>
    <col min="9183" max="9183" width="10.28515625" style="231" customWidth="1"/>
    <col min="9184" max="9185" width="10.7109375" style="231" customWidth="1"/>
    <col min="9186" max="9186" width="10.28515625" style="231" customWidth="1"/>
    <col min="9187" max="9187" width="13.42578125" style="231" customWidth="1"/>
    <col min="9188" max="9188" width="10.7109375" style="231" customWidth="1"/>
    <col min="9189" max="9189" width="10.28515625" style="231" customWidth="1"/>
    <col min="9190" max="9191" width="10.7109375" style="231" customWidth="1"/>
    <col min="9192" max="9192" width="10.28515625" style="231" customWidth="1"/>
    <col min="9193" max="9193" width="12.28515625" style="231" customWidth="1"/>
    <col min="9194" max="9194" width="10.7109375" style="231" customWidth="1"/>
    <col min="9195" max="9195" width="10.28515625" style="231" customWidth="1"/>
    <col min="9196" max="9197" width="10.7109375" style="231" customWidth="1"/>
    <col min="9198" max="9198" width="10.28515625" style="231" customWidth="1"/>
    <col min="9199" max="9200" width="10.7109375" style="231" customWidth="1"/>
    <col min="9201" max="9201" width="10.28515625" style="231" customWidth="1"/>
    <col min="9202" max="9203" width="10.7109375" style="231" customWidth="1"/>
    <col min="9204" max="9204" width="10.28515625" style="231" customWidth="1"/>
    <col min="9205" max="9206" width="10.7109375" style="231" customWidth="1"/>
    <col min="9207" max="9207" width="10.28515625" style="231" customWidth="1"/>
    <col min="9208" max="9208" width="12.85546875" style="231" customWidth="1"/>
    <col min="9209" max="9209" width="10.7109375" style="231" customWidth="1"/>
    <col min="9210" max="9210" width="10.28515625" style="231" customWidth="1"/>
    <col min="9211" max="9211" width="12.5703125" style="231" customWidth="1"/>
    <col min="9212" max="9212" width="10.7109375" style="231" customWidth="1"/>
    <col min="9213" max="9213" width="10.28515625" style="231" customWidth="1"/>
    <col min="9214" max="9214" width="12.5703125" style="231" customWidth="1"/>
    <col min="9215" max="9215" width="10.7109375" style="231" customWidth="1"/>
    <col min="9216" max="9216" width="10.28515625" style="231" customWidth="1"/>
    <col min="9217" max="9217" width="12.7109375" style="231" customWidth="1"/>
    <col min="9218" max="9218" width="10.7109375" style="231" customWidth="1"/>
    <col min="9219" max="9219" width="10.28515625" style="231" customWidth="1"/>
    <col min="9220" max="9220" width="13.140625" style="231" customWidth="1"/>
    <col min="9221" max="9221" width="10.7109375" style="231" customWidth="1"/>
    <col min="9222" max="9222" width="10.28515625" style="231" customWidth="1"/>
    <col min="9223" max="9223" width="12.140625" style="231" customWidth="1"/>
    <col min="9224" max="9224" width="10.7109375" style="231" customWidth="1"/>
    <col min="9225" max="9225" width="10.28515625" style="231" customWidth="1"/>
    <col min="9226" max="9226" width="12.42578125" style="231" customWidth="1"/>
    <col min="9227" max="9227" width="10.7109375" style="231" customWidth="1"/>
    <col min="9228" max="9228" width="10.28515625" style="231" customWidth="1"/>
    <col min="9229" max="9230" width="10.7109375" style="231" customWidth="1"/>
    <col min="9231" max="9231" width="10.28515625" style="231" customWidth="1"/>
    <col min="9232" max="9232" width="12.5703125" style="231" customWidth="1"/>
    <col min="9233" max="9233" width="10.7109375" style="231" customWidth="1"/>
    <col min="9234" max="9234" width="10.28515625" style="231" customWidth="1"/>
    <col min="9235" max="9235" width="12.5703125" style="231" customWidth="1"/>
    <col min="9236" max="9236" width="10.7109375" style="231" customWidth="1"/>
    <col min="9237" max="9237" width="10.28515625" style="231" customWidth="1"/>
    <col min="9238" max="9238" width="12.42578125" style="231" customWidth="1"/>
    <col min="9239" max="9248" width="10.7109375" style="231" customWidth="1"/>
    <col min="9249" max="9249" width="10.28515625" style="231" customWidth="1"/>
    <col min="9250" max="9251" width="10.7109375" style="231" customWidth="1"/>
    <col min="9252" max="9252" width="10.28515625" style="231" customWidth="1"/>
    <col min="9253" max="9253" width="12.140625" style="231" customWidth="1"/>
    <col min="9254" max="9254" width="10.7109375" style="231" customWidth="1"/>
    <col min="9255" max="9255" width="10.28515625" style="231" customWidth="1"/>
    <col min="9256" max="9256" width="10.7109375" style="231" customWidth="1"/>
    <col min="9257" max="9257" width="9.140625" style="231"/>
    <col min="9258" max="9258" width="13.85546875" style="231" customWidth="1"/>
    <col min="9259" max="9259" width="4.5703125" style="231" customWidth="1"/>
    <col min="9260" max="9261" width="9.140625" style="231"/>
    <col min="9262" max="9262" width="10.140625" style="231" bestFit="1" customWidth="1"/>
    <col min="9263" max="9263" width="12.42578125" style="231" bestFit="1" customWidth="1"/>
    <col min="9264" max="9265" width="12.42578125" style="231" customWidth="1"/>
    <col min="9266" max="9266" width="12.42578125" style="231" bestFit="1" customWidth="1"/>
    <col min="9267" max="9267" width="12.42578125" style="231" customWidth="1"/>
    <col min="9268" max="9268" width="13.5703125" style="231" bestFit="1" customWidth="1"/>
    <col min="9269" max="9269" width="21.5703125" style="231" bestFit="1" customWidth="1"/>
    <col min="9270" max="9270" width="19.42578125" style="231" bestFit="1" customWidth="1"/>
    <col min="9271" max="9271" width="11.42578125" style="231" bestFit="1" customWidth="1"/>
    <col min="9272" max="9273" width="9.140625" style="231"/>
    <col min="9274" max="9274" width="11.42578125" style="231" bestFit="1" customWidth="1"/>
    <col min="9275" max="9418" width="9.140625" style="231"/>
    <col min="9419" max="9419" width="19.5703125" style="231" customWidth="1"/>
    <col min="9420" max="9420" width="5.42578125" style="231" customWidth="1"/>
    <col min="9421" max="9421" width="44.7109375" style="231" customWidth="1"/>
    <col min="9422" max="9422" width="7" style="231" customWidth="1"/>
    <col min="9423" max="9423" width="10.7109375" style="231" customWidth="1"/>
    <col min="9424" max="9424" width="10.28515625" style="231" customWidth="1"/>
    <col min="9425" max="9426" width="10.7109375" style="231" customWidth="1"/>
    <col min="9427" max="9427" width="10.28515625" style="231" customWidth="1"/>
    <col min="9428" max="9429" width="10.7109375" style="231" customWidth="1"/>
    <col min="9430" max="9430" width="10.28515625" style="231" customWidth="1"/>
    <col min="9431" max="9431" width="13" style="231" customWidth="1"/>
    <col min="9432" max="9432" width="10.7109375" style="231" customWidth="1"/>
    <col min="9433" max="9433" width="10.28515625" style="231" customWidth="1"/>
    <col min="9434" max="9434" width="13" style="231" customWidth="1"/>
    <col min="9435" max="9435" width="10.7109375" style="231" customWidth="1"/>
    <col min="9436" max="9436" width="10.28515625" style="231" customWidth="1"/>
    <col min="9437" max="9437" width="13.28515625" style="231" customWidth="1"/>
    <col min="9438" max="9438" width="10.7109375" style="231" customWidth="1"/>
    <col min="9439" max="9439" width="10.28515625" style="231" customWidth="1"/>
    <col min="9440" max="9441" width="10.7109375" style="231" customWidth="1"/>
    <col min="9442" max="9442" width="10.28515625" style="231" customWidth="1"/>
    <col min="9443" max="9443" width="13.42578125" style="231" customWidth="1"/>
    <col min="9444" max="9444" width="10.7109375" style="231" customWidth="1"/>
    <col min="9445" max="9445" width="10.28515625" style="231" customWidth="1"/>
    <col min="9446" max="9447" width="10.7109375" style="231" customWidth="1"/>
    <col min="9448" max="9448" width="10.28515625" style="231" customWidth="1"/>
    <col min="9449" max="9449" width="12.28515625" style="231" customWidth="1"/>
    <col min="9450" max="9450" width="10.7109375" style="231" customWidth="1"/>
    <col min="9451" max="9451" width="10.28515625" style="231" customWidth="1"/>
    <col min="9452" max="9453" width="10.7109375" style="231" customWidth="1"/>
    <col min="9454" max="9454" width="10.28515625" style="231" customWidth="1"/>
    <col min="9455" max="9456" width="10.7109375" style="231" customWidth="1"/>
    <col min="9457" max="9457" width="10.28515625" style="231" customWidth="1"/>
    <col min="9458" max="9459" width="10.7109375" style="231" customWidth="1"/>
    <col min="9460" max="9460" width="10.28515625" style="231" customWidth="1"/>
    <col min="9461" max="9462" width="10.7109375" style="231" customWidth="1"/>
    <col min="9463" max="9463" width="10.28515625" style="231" customWidth="1"/>
    <col min="9464" max="9464" width="12.85546875" style="231" customWidth="1"/>
    <col min="9465" max="9465" width="10.7109375" style="231" customWidth="1"/>
    <col min="9466" max="9466" width="10.28515625" style="231" customWidth="1"/>
    <col min="9467" max="9467" width="12.5703125" style="231" customWidth="1"/>
    <col min="9468" max="9468" width="10.7109375" style="231" customWidth="1"/>
    <col min="9469" max="9469" width="10.28515625" style="231" customWidth="1"/>
    <col min="9470" max="9470" width="12.5703125" style="231" customWidth="1"/>
    <col min="9471" max="9471" width="10.7109375" style="231" customWidth="1"/>
    <col min="9472" max="9472" width="10.28515625" style="231" customWidth="1"/>
    <col min="9473" max="9473" width="12.7109375" style="231" customWidth="1"/>
    <col min="9474" max="9474" width="10.7109375" style="231" customWidth="1"/>
    <col min="9475" max="9475" width="10.28515625" style="231" customWidth="1"/>
    <col min="9476" max="9476" width="13.140625" style="231" customWidth="1"/>
    <col min="9477" max="9477" width="10.7109375" style="231" customWidth="1"/>
    <col min="9478" max="9478" width="10.28515625" style="231" customWidth="1"/>
    <col min="9479" max="9479" width="12.140625" style="231" customWidth="1"/>
    <col min="9480" max="9480" width="10.7109375" style="231" customWidth="1"/>
    <col min="9481" max="9481" width="10.28515625" style="231" customWidth="1"/>
    <col min="9482" max="9482" width="12.42578125" style="231" customWidth="1"/>
    <col min="9483" max="9483" width="10.7109375" style="231" customWidth="1"/>
    <col min="9484" max="9484" width="10.28515625" style="231" customWidth="1"/>
    <col min="9485" max="9486" width="10.7109375" style="231" customWidth="1"/>
    <col min="9487" max="9487" width="10.28515625" style="231" customWidth="1"/>
    <col min="9488" max="9488" width="12.5703125" style="231" customWidth="1"/>
    <col min="9489" max="9489" width="10.7109375" style="231" customWidth="1"/>
    <col min="9490" max="9490" width="10.28515625" style="231" customWidth="1"/>
    <col min="9491" max="9491" width="12.5703125" style="231" customWidth="1"/>
    <col min="9492" max="9492" width="10.7109375" style="231" customWidth="1"/>
    <col min="9493" max="9493" width="10.28515625" style="231" customWidth="1"/>
    <col min="9494" max="9494" width="12.42578125" style="231" customWidth="1"/>
    <col min="9495" max="9504" width="10.7109375" style="231" customWidth="1"/>
    <col min="9505" max="9505" width="10.28515625" style="231" customWidth="1"/>
    <col min="9506" max="9507" width="10.7109375" style="231" customWidth="1"/>
    <col min="9508" max="9508" width="10.28515625" style="231" customWidth="1"/>
    <col min="9509" max="9509" width="12.140625" style="231" customWidth="1"/>
    <col min="9510" max="9510" width="10.7109375" style="231" customWidth="1"/>
    <col min="9511" max="9511" width="10.28515625" style="231" customWidth="1"/>
    <col min="9512" max="9512" width="10.7109375" style="231" customWidth="1"/>
    <col min="9513" max="9513" width="9.140625" style="231"/>
    <col min="9514" max="9514" width="13.85546875" style="231" customWidth="1"/>
    <col min="9515" max="9515" width="4.5703125" style="231" customWidth="1"/>
    <col min="9516" max="9517" width="9.140625" style="231"/>
    <col min="9518" max="9518" width="10.140625" style="231" bestFit="1" customWidth="1"/>
    <col min="9519" max="9519" width="12.42578125" style="231" bestFit="1" customWidth="1"/>
    <col min="9520" max="9521" width="12.42578125" style="231" customWidth="1"/>
    <col min="9522" max="9522" width="12.42578125" style="231" bestFit="1" customWidth="1"/>
    <col min="9523" max="9523" width="12.42578125" style="231" customWidth="1"/>
    <col min="9524" max="9524" width="13.5703125" style="231" bestFit="1" customWidth="1"/>
    <col min="9525" max="9525" width="21.5703125" style="231" bestFit="1" customWidth="1"/>
    <col min="9526" max="9526" width="19.42578125" style="231" bestFit="1" customWidth="1"/>
    <col min="9527" max="9527" width="11.42578125" style="231" bestFit="1" customWidth="1"/>
    <col min="9528" max="9529" width="9.140625" style="231"/>
    <col min="9530" max="9530" width="11.42578125" style="231" bestFit="1" customWidth="1"/>
    <col min="9531" max="9674" width="9.140625" style="231"/>
    <col min="9675" max="9675" width="19.5703125" style="231" customWidth="1"/>
    <col min="9676" max="9676" width="5.42578125" style="231" customWidth="1"/>
    <col min="9677" max="9677" width="44.7109375" style="231" customWidth="1"/>
    <col min="9678" max="9678" width="7" style="231" customWidth="1"/>
    <col min="9679" max="9679" width="10.7109375" style="231" customWidth="1"/>
    <col min="9680" max="9680" width="10.28515625" style="231" customWidth="1"/>
    <col min="9681" max="9682" width="10.7109375" style="231" customWidth="1"/>
    <col min="9683" max="9683" width="10.28515625" style="231" customWidth="1"/>
    <col min="9684" max="9685" width="10.7109375" style="231" customWidth="1"/>
    <col min="9686" max="9686" width="10.28515625" style="231" customWidth="1"/>
    <col min="9687" max="9687" width="13" style="231" customWidth="1"/>
    <col min="9688" max="9688" width="10.7109375" style="231" customWidth="1"/>
    <col min="9689" max="9689" width="10.28515625" style="231" customWidth="1"/>
    <col min="9690" max="9690" width="13" style="231" customWidth="1"/>
    <col min="9691" max="9691" width="10.7109375" style="231" customWidth="1"/>
    <col min="9692" max="9692" width="10.28515625" style="231" customWidth="1"/>
    <col min="9693" max="9693" width="13.28515625" style="231" customWidth="1"/>
    <col min="9694" max="9694" width="10.7109375" style="231" customWidth="1"/>
    <col min="9695" max="9695" width="10.28515625" style="231" customWidth="1"/>
    <col min="9696" max="9697" width="10.7109375" style="231" customWidth="1"/>
    <col min="9698" max="9698" width="10.28515625" style="231" customWidth="1"/>
    <col min="9699" max="9699" width="13.42578125" style="231" customWidth="1"/>
    <col min="9700" max="9700" width="10.7109375" style="231" customWidth="1"/>
    <col min="9701" max="9701" width="10.28515625" style="231" customWidth="1"/>
    <col min="9702" max="9703" width="10.7109375" style="231" customWidth="1"/>
    <col min="9704" max="9704" width="10.28515625" style="231" customWidth="1"/>
    <col min="9705" max="9705" width="12.28515625" style="231" customWidth="1"/>
    <col min="9706" max="9706" width="10.7109375" style="231" customWidth="1"/>
    <col min="9707" max="9707" width="10.28515625" style="231" customWidth="1"/>
    <col min="9708" max="9709" width="10.7109375" style="231" customWidth="1"/>
    <col min="9710" max="9710" width="10.28515625" style="231" customWidth="1"/>
    <col min="9711" max="9712" width="10.7109375" style="231" customWidth="1"/>
    <col min="9713" max="9713" width="10.28515625" style="231" customWidth="1"/>
    <col min="9714" max="9715" width="10.7109375" style="231" customWidth="1"/>
    <col min="9716" max="9716" width="10.28515625" style="231" customWidth="1"/>
    <col min="9717" max="9718" width="10.7109375" style="231" customWidth="1"/>
    <col min="9719" max="9719" width="10.28515625" style="231" customWidth="1"/>
    <col min="9720" max="9720" width="12.85546875" style="231" customWidth="1"/>
    <col min="9721" max="9721" width="10.7109375" style="231" customWidth="1"/>
    <col min="9722" max="9722" width="10.28515625" style="231" customWidth="1"/>
    <col min="9723" max="9723" width="12.5703125" style="231" customWidth="1"/>
    <col min="9724" max="9724" width="10.7109375" style="231" customWidth="1"/>
    <col min="9725" max="9725" width="10.28515625" style="231" customWidth="1"/>
    <col min="9726" max="9726" width="12.5703125" style="231" customWidth="1"/>
    <col min="9727" max="9727" width="10.7109375" style="231" customWidth="1"/>
    <col min="9728" max="9728" width="10.28515625" style="231" customWidth="1"/>
    <col min="9729" max="9729" width="12.7109375" style="231" customWidth="1"/>
    <col min="9730" max="9730" width="10.7109375" style="231" customWidth="1"/>
    <col min="9731" max="9731" width="10.28515625" style="231" customWidth="1"/>
    <col min="9732" max="9732" width="13.140625" style="231" customWidth="1"/>
    <col min="9733" max="9733" width="10.7109375" style="231" customWidth="1"/>
    <col min="9734" max="9734" width="10.28515625" style="231" customWidth="1"/>
    <col min="9735" max="9735" width="12.140625" style="231" customWidth="1"/>
    <col min="9736" max="9736" width="10.7109375" style="231" customWidth="1"/>
    <col min="9737" max="9737" width="10.28515625" style="231" customWidth="1"/>
    <col min="9738" max="9738" width="12.42578125" style="231" customWidth="1"/>
    <col min="9739" max="9739" width="10.7109375" style="231" customWidth="1"/>
    <col min="9740" max="9740" width="10.28515625" style="231" customWidth="1"/>
    <col min="9741" max="9742" width="10.7109375" style="231" customWidth="1"/>
    <col min="9743" max="9743" width="10.28515625" style="231" customWidth="1"/>
    <col min="9744" max="9744" width="12.5703125" style="231" customWidth="1"/>
    <col min="9745" max="9745" width="10.7109375" style="231" customWidth="1"/>
    <col min="9746" max="9746" width="10.28515625" style="231" customWidth="1"/>
    <col min="9747" max="9747" width="12.5703125" style="231" customWidth="1"/>
    <col min="9748" max="9748" width="10.7109375" style="231" customWidth="1"/>
    <col min="9749" max="9749" width="10.28515625" style="231" customWidth="1"/>
    <col min="9750" max="9750" width="12.42578125" style="231" customWidth="1"/>
    <col min="9751" max="9760" width="10.7109375" style="231" customWidth="1"/>
    <col min="9761" max="9761" width="10.28515625" style="231" customWidth="1"/>
    <col min="9762" max="9763" width="10.7109375" style="231" customWidth="1"/>
    <col min="9764" max="9764" width="10.28515625" style="231" customWidth="1"/>
    <col min="9765" max="9765" width="12.140625" style="231" customWidth="1"/>
    <col min="9766" max="9766" width="10.7109375" style="231" customWidth="1"/>
    <col min="9767" max="9767" width="10.28515625" style="231" customWidth="1"/>
    <col min="9768" max="9768" width="10.7109375" style="231" customWidth="1"/>
    <col min="9769" max="9769" width="9.140625" style="231"/>
    <col min="9770" max="9770" width="13.85546875" style="231" customWidth="1"/>
    <col min="9771" max="9771" width="4.5703125" style="231" customWidth="1"/>
    <col min="9772" max="9773" width="9.140625" style="231"/>
    <col min="9774" max="9774" width="10.140625" style="231" bestFit="1" customWidth="1"/>
    <col min="9775" max="9775" width="12.42578125" style="231" bestFit="1" customWidth="1"/>
    <col min="9776" max="9777" width="12.42578125" style="231" customWidth="1"/>
    <col min="9778" max="9778" width="12.42578125" style="231" bestFit="1" customWidth="1"/>
    <col min="9779" max="9779" width="12.42578125" style="231" customWidth="1"/>
    <col min="9780" max="9780" width="13.5703125" style="231" bestFit="1" customWidth="1"/>
    <col min="9781" max="9781" width="21.5703125" style="231" bestFit="1" customWidth="1"/>
    <col min="9782" max="9782" width="19.42578125" style="231" bestFit="1" customWidth="1"/>
    <col min="9783" max="9783" width="11.42578125" style="231" bestFit="1" customWidth="1"/>
    <col min="9784" max="9785" width="9.140625" style="231"/>
    <col min="9786" max="9786" width="11.42578125" style="231" bestFit="1" customWidth="1"/>
    <col min="9787" max="9930" width="9.140625" style="231"/>
    <col min="9931" max="9931" width="19.5703125" style="231" customWidth="1"/>
    <col min="9932" max="9932" width="5.42578125" style="231" customWidth="1"/>
    <col min="9933" max="9933" width="44.7109375" style="231" customWidth="1"/>
    <col min="9934" max="9934" width="7" style="231" customWidth="1"/>
    <col min="9935" max="9935" width="10.7109375" style="231" customWidth="1"/>
    <col min="9936" max="9936" width="10.28515625" style="231" customWidth="1"/>
    <col min="9937" max="9938" width="10.7109375" style="231" customWidth="1"/>
    <col min="9939" max="9939" width="10.28515625" style="231" customWidth="1"/>
    <col min="9940" max="9941" width="10.7109375" style="231" customWidth="1"/>
    <col min="9942" max="9942" width="10.28515625" style="231" customWidth="1"/>
    <col min="9943" max="9943" width="13" style="231" customWidth="1"/>
    <col min="9944" max="9944" width="10.7109375" style="231" customWidth="1"/>
    <col min="9945" max="9945" width="10.28515625" style="231" customWidth="1"/>
    <col min="9946" max="9946" width="13" style="231" customWidth="1"/>
    <col min="9947" max="9947" width="10.7109375" style="231" customWidth="1"/>
    <col min="9948" max="9948" width="10.28515625" style="231" customWidth="1"/>
    <col min="9949" max="9949" width="13.28515625" style="231" customWidth="1"/>
    <col min="9950" max="9950" width="10.7109375" style="231" customWidth="1"/>
    <col min="9951" max="9951" width="10.28515625" style="231" customWidth="1"/>
    <col min="9952" max="9953" width="10.7109375" style="231" customWidth="1"/>
    <col min="9954" max="9954" width="10.28515625" style="231" customWidth="1"/>
    <col min="9955" max="9955" width="13.42578125" style="231" customWidth="1"/>
    <col min="9956" max="9956" width="10.7109375" style="231" customWidth="1"/>
    <col min="9957" max="9957" width="10.28515625" style="231" customWidth="1"/>
    <col min="9958" max="9959" width="10.7109375" style="231" customWidth="1"/>
    <col min="9960" max="9960" width="10.28515625" style="231" customWidth="1"/>
    <col min="9961" max="9961" width="12.28515625" style="231" customWidth="1"/>
    <col min="9962" max="9962" width="10.7109375" style="231" customWidth="1"/>
    <col min="9963" max="9963" width="10.28515625" style="231" customWidth="1"/>
    <col min="9964" max="9965" width="10.7109375" style="231" customWidth="1"/>
    <col min="9966" max="9966" width="10.28515625" style="231" customWidth="1"/>
    <col min="9967" max="9968" width="10.7109375" style="231" customWidth="1"/>
    <col min="9969" max="9969" width="10.28515625" style="231" customWidth="1"/>
    <col min="9970" max="9971" width="10.7109375" style="231" customWidth="1"/>
    <col min="9972" max="9972" width="10.28515625" style="231" customWidth="1"/>
    <col min="9973" max="9974" width="10.7109375" style="231" customWidth="1"/>
    <col min="9975" max="9975" width="10.28515625" style="231" customWidth="1"/>
    <col min="9976" max="9976" width="12.85546875" style="231" customWidth="1"/>
    <col min="9977" max="9977" width="10.7109375" style="231" customWidth="1"/>
    <col min="9978" max="9978" width="10.28515625" style="231" customWidth="1"/>
    <col min="9979" max="9979" width="12.5703125" style="231" customWidth="1"/>
    <col min="9980" max="9980" width="10.7109375" style="231" customWidth="1"/>
    <col min="9981" max="9981" width="10.28515625" style="231" customWidth="1"/>
    <col min="9982" max="9982" width="12.5703125" style="231" customWidth="1"/>
    <col min="9983" max="9983" width="10.7109375" style="231" customWidth="1"/>
    <col min="9984" max="9984" width="10.28515625" style="231" customWidth="1"/>
    <col min="9985" max="9985" width="12.7109375" style="231" customWidth="1"/>
    <col min="9986" max="9986" width="10.7109375" style="231" customWidth="1"/>
    <col min="9987" max="9987" width="10.28515625" style="231" customWidth="1"/>
    <col min="9988" max="9988" width="13.140625" style="231" customWidth="1"/>
    <col min="9989" max="9989" width="10.7109375" style="231" customWidth="1"/>
    <col min="9990" max="9990" width="10.28515625" style="231" customWidth="1"/>
    <col min="9991" max="9991" width="12.140625" style="231" customWidth="1"/>
    <col min="9992" max="9992" width="10.7109375" style="231" customWidth="1"/>
    <col min="9993" max="9993" width="10.28515625" style="231" customWidth="1"/>
    <col min="9994" max="9994" width="12.42578125" style="231" customWidth="1"/>
    <col min="9995" max="9995" width="10.7109375" style="231" customWidth="1"/>
    <col min="9996" max="9996" width="10.28515625" style="231" customWidth="1"/>
    <col min="9997" max="9998" width="10.7109375" style="231" customWidth="1"/>
    <col min="9999" max="9999" width="10.28515625" style="231" customWidth="1"/>
    <col min="10000" max="10000" width="12.5703125" style="231" customWidth="1"/>
    <col min="10001" max="10001" width="10.7109375" style="231" customWidth="1"/>
    <col min="10002" max="10002" width="10.28515625" style="231" customWidth="1"/>
    <col min="10003" max="10003" width="12.5703125" style="231" customWidth="1"/>
    <col min="10004" max="10004" width="10.7109375" style="231" customWidth="1"/>
    <col min="10005" max="10005" width="10.28515625" style="231" customWidth="1"/>
    <col min="10006" max="10006" width="12.42578125" style="231" customWidth="1"/>
    <col min="10007" max="10016" width="10.7109375" style="231" customWidth="1"/>
    <col min="10017" max="10017" width="10.28515625" style="231" customWidth="1"/>
    <col min="10018" max="10019" width="10.7109375" style="231" customWidth="1"/>
    <col min="10020" max="10020" width="10.28515625" style="231" customWidth="1"/>
    <col min="10021" max="10021" width="12.140625" style="231" customWidth="1"/>
    <col min="10022" max="10022" width="10.7109375" style="231" customWidth="1"/>
    <col min="10023" max="10023" width="10.28515625" style="231" customWidth="1"/>
    <col min="10024" max="10024" width="10.7109375" style="231" customWidth="1"/>
    <col min="10025" max="10025" width="9.140625" style="231"/>
    <col min="10026" max="10026" width="13.85546875" style="231" customWidth="1"/>
    <col min="10027" max="10027" width="4.5703125" style="231" customWidth="1"/>
    <col min="10028" max="10029" width="9.140625" style="231"/>
    <col min="10030" max="10030" width="10.140625" style="231" bestFit="1" customWidth="1"/>
    <col min="10031" max="10031" width="12.42578125" style="231" bestFit="1" customWidth="1"/>
    <col min="10032" max="10033" width="12.42578125" style="231" customWidth="1"/>
    <col min="10034" max="10034" width="12.42578125" style="231" bestFit="1" customWidth="1"/>
    <col min="10035" max="10035" width="12.42578125" style="231" customWidth="1"/>
    <col min="10036" max="10036" width="13.5703125" style="231" bestFit="1" customWidth="1"/>
    <col min="10037" max="10037" width="21.5703125" style="231" bestFit="1" customWidth="1"/>
    <col min="10038" max="10038" width="19.42578125" style="231" bestFit="1" customWidth="1"/>
    <col min="10039" max="10039" width="11.42578125" style="231" bestFit="1" customWidth="1"/>
    <col min="10040" max="10041" width="9.140625" style="231"/>
    <col min="10042" max="10042" width="11.42578125" style="231" bestFit="1" customWidth="1"/>
    <col min="10043" max="10186" width="9.140625" style="231"/>
    <col min="10187" max="10187" width="19.5703125" style="231" customWidth="1"/>
    <col min="10188" max="10188" width="5.42578125" style="231" customWidth="1"/>
    <col min="10189" max="10189" width="44.7109375" style="231" customWidth="1"/>
    <col min="10190" max="10190" width="7" style="231" customWidth="1"/>
    <col min="10191" max="10191" width="10.7109375" style="231" customWidth="1"/>
    <col min="10192" max="10192" width="10.28515625" style="231" customWidth="1"/>
    <col min="10193" max="10194" width="10.7109375" style="231" customWidth="1"/>
    <col min="10195" max="10195" width="10.28515625" style="231" customWidth="1"/>
    <col min="10196" max="10197" width="10.7109375" style="231" customWidth="1"/>
    <col min="10198" max="10198" width="10.28515625" style="231" customWidth="1"/>
    <col min="10199" max="10199" width="13" style="231" customWidth="1"/>
    <col min="10200" max="10200" width="10.7109375" style="231" customWidth="1"/>
    <col min="10201" max="10201" width="10.28515625" style="231" customWidth="1"/>
    <col min="10202" max="10202" width="13" style="231" customWidth="1"/>
    <col min="10203" max="10203" width="10.7109375" style="231" customWidth="1"/>
    <col min="10204" max="10204" width="10.28515625" style="231" customWidth="1"/>
    <col min="10205" max="10205" width="13.28515625" style="231" customWidth="1"/>
    <col min="10206" max="10206" width="10.7109375" style="231" customWidth="1"/>
    <col min="10207" max="10207" width="10.28515625" style="231" customWidth="1"/>
    <col min="10208" max="10209" width="10.7109375" style="231" customWidth="1"/>
    <col min="10210" max="10210" width="10.28515625" style="231" customWidth="1"/>
    <col min="10211" max="10211" width="13.42578125" style="231" customWidth="1"/>
    <col min="10212" max="10212" width="10.7109375" style="231" customWidth="1"/>
    <col min="10213" max="10213" width="10.28515625" style="231" customWidth="1"/>
    <col min="10214" max="10215" width="10.7109375" style="231" customWidth="1"/>
    <col min="10216" max="10216" width="10.28515625" style="231" customWidth="1"/>
    <col min="10217" max="10217" width="12.28515625" style="231" customWidth="1"/>
    <col min="10218" max="10218" width="10.7109375" style="231" customWidth="1"/>
    <col min="10219" max="10219" width="10.28515625" style="231" customWidth="1"/>
    <col min="10220" max="10221" width="10.7109375" style="231" customWidth="1"/>
    <col min="10222" max="10222" width="10.28515625" style="231" customWidth="1"/>
    <col min="10223" max="10224" width="10.7109375" style="231" customWidth="1"/>
    <col min="10225" max="10225" width="10.28515625" style="231" customWidth="1"/>
    <col min="10226" max="10227" width="10.7109375" style="231" customWidth="1"/>
    <col min="10228" max="10228" width="10.28515625" style="231" customWidth="1"/>
    <col min="10229" max="10230" width="10.7109375" style="231" customWidth="1"/>
    <col min="10231" max="10231" width="10.28515625" style="231" customWidth="1"/>
    <col min="10232" max="10232" width="12.85546875" style="231" customWidth="1"/>
    <col min="10233" max="10233" width="10.7109375" style="231" customWidth="1"/>
    <col min="10234" max="10234" width="10.28515625" style="231" customWidth="1"/>
    <col min="10235" max="10235" width="12.5703125" style="231" customWidth="1"/>
    <col min="10236" max="10236" width="10.7109375" style="231" customWidth="1"/>
    <col min="10237" max="10237" width="10.28515625" style="231" customWidth="1"/>
    <col min="10238" max="10238" width="12.5703125" style="231" customWidth="1"/>
    <col min="10239" max="10239" width="10.7109375" style="231" customWidth="1"/>
    <col min="10240" max="10240" width="10.28515625" style="231" customWidth="1"/>
    <col min="10241" max="10241" width="12.7109375" style="231" customWidth="1"/>
    <col min="10242" max="10242" width="10.7109375" style="231" customWidth="1"/>
    <col min="10243" max="10243" width="10.28515625" style="231" customWidth="1"/>
    <col min="10244" max="10244" width="13.140625" style="231" customWidth="1"/>
    <col min="10245" max="10245" width="10.7109375" style="231" customWidth="1"/>
    <col min="10246" max="10246" width="10.28515625" style="231" customWidth="1"/>
    <col min="10247" max="10247" width="12.140625" style="231" customWidth="1"/>
    <col min="10248" max="10248" width="10.7109375" style="231" customWidth="1"/>
    <col min="10249" max="10249" width="10.28515625" style="231" customWidth="1"/>
    <col min="10250" max="10250" width="12.42578125" style="231" customWidth="1"/>
    <col min="10251" max="10251" width="10.7109375" style="231" customWidth="1"/>
    <col min="10252" max="10252" width="10.28515625" style="231" customWidth="1"/>
    <col min="10253" max="10254" width="10.7109375" style="231" customWidth="1"/>
    <col min="10255" max="10255" width="10.28515625" style="231" customWidth="1"/>
    <col min="10256" max="10256" width="12.5703125" style="231" customWidth="1"/>
    <col min="10257" max="10257" width="10.7109375" style="231" customWidth="1"/>
    <col min="10258" max="10258" width="10.28515625" style="231" customWidth="1"/>
    <col min="10259" max="10259" width="12.5703125" style="231" customWidth="1"/>
    <col min="10260" max="10260" width="10.7109375" style="231" customWidth="1"/>
    <col min="10261" max="10261" width="10.28515625" style="231" customWidth="1"/>
    <col min="10262" max="10262" width="12.42578125" style="231" customWidth="1"/>
    <col min="10263" max="10272" width="10.7109375" style="231" customWidth="1"/>
    <col min="10273" max="10273" width="10.28515625" style="231" customWidth="1"/>
    <col min="10274" max="10275" width="10.7109375" style="231" customWidth="1"/>
    <col min="10276" max="10276" width="10.28515625" style="231" customWidth="1"/>
    <col min="10277" max="10277" width="12.140625" style="231" customWidth="1"/>
    <col min="10278" max="10278" width="10.7109375" style="231" customWidth="1"/>
    <col min="10279" max="10279" width="10.28515625" style="231" customWidth="1"/>
    <col min="10280" max="10280" width="10.7109375" style="231" customWidth="1"/>
    <col min="10281" max="10281" width="9.140625" style="231"/>
    <col min="10282" max="10282" width="13.85546875" style="231" customWidth="1"/>
    <col min="10283" max="10283" width="4.5703125" style="231" customWidth="1"/>
    <col min="10284" max="10285" width="9.140625" style="231"/>
    <col min="10286" max="10286" width="10.140625" style="231" bestFit="1" customWidth="1"/>
    <col min="10287" max="10287" width="12.42578125" style="231" bestFit="1" customWidth="1"/>
    <col min="10288" max="10289" width="12.42578125" style="231" customWidth="1"/>
    <col min="10290" max="10290" width="12.42578125" style="231" bestFit="1" customWidth="1"/>
    <col min="10291" max="10291" width="12.42578125" style="231" customWidth="1"/>
    <col min="10292" max="10292" width="13.5703125" style="231" bestFit="1" customWidth="1"/>
    <col min="10293" max="10293" width="21.5703125" style="231" bestFit="1" customWidth="1"/>
    <col min="10294" max="10294" width="19.42578125" style="231" bestFit="1" customWidth="1"/>
    <col min="10295" max="10295" width="11.42578125" style="231" bestFit="1" customWidth="1"/>
    <col min="10296" max="10297" width="9.140625" style="231"/>
    <col min="10298" max="10298" width="11.42578125" style="231" bestFit="1" customWidth="1"/>
    <col min="10299" max="10442" width="9.140625" style="231"/>
    <col min="10443" max="10443" width="19.5703125" style="231" customWidth="1"/>
    <col min="10444" max="10444" width="5.42578125" style="231" customWidth="1"/>
    <col min="10445" max="10445" width="44.7109375" style="231" customWidth="1"/>
    <col min="10446" max="10446" width="7" style="231" customWidth="1"/>
    <col min="10447" max="10447" width="10.7109375" style="231" customWidth="1"/>
    <col min="10448" max="10448" width="10.28515625" style="231" customWidth="1"/>
    <col min="10449" max="10450" width="10.7109375" style="231" customWidth="1"/>
    <col min="10451" max="10451" width="10.28515625" style="231" customWidth="1"/>
    <col min="10452" max="10453" width="10.7109375" style="231" customWidth="1"/>
    <col min="10454" max="10454" width="10.28515625" style="231" customWidth="1"/>
    <col min="10455" max="10455" width="13" style="231" customWidth="1"/>
    <col min="10456" max="10456" width="10.7109375" style="231" customWidth="1"/>
    <col min="10457" max="10457" width="10.28515625" style="231" customWidth="1"/>
    <col min="10458" max="10458" width="13" style="231" customWidth="1"/>
    <col min="10459" max="10459" width="10.7109375" style="231" customWidth="1"/>
    <col min="10460" max="10460" width="10.28515625" style="231" customWidth="1"/>
    <col min="10461" max="10461" width="13.28515625" style="231" customWidth="1"/>
    <col min="10462" max="10462" width="10.7109375" style="231" customWidth="1"/>
    <col min="10463" max="10463" width="10.28515625" style="231" customWidth="1"/>
    <col min="10464" max="10465" width="10.7109375" style="231" customWidth="1"/>
    <col min="10466" max="10466" width="10.28515625" style="231" customWidth="1"/>
    <col min="10467" max="10467" width="13.42578125" style="231" customWidth="1"/>
    <col min="10468" max="10468" width="10.7109375" style="231" customWidth="1"/>
    <col min="10469" max="10469" width="10.28515625" style="231" customWidth="1"/>
    <col min="10470" max="10471" width="10.7109375" style="231" customWidth="1"/>
    <col min="10472" max="10472" width="10.28515625" style="231" customWidth="1"/>
    <col min="10473" max="10473" width="12.28515625" style="231" customWidth="1"/>
    <col min="10474" max="10474" width="10.7109375" style="231" customWidth="1"/>
    <col min="10475" max="10475" width="10.28515625" style="231" customWidth="1"/>
    <col min="10476" max="10477" width="10.7109375" style="231" customWidth="1"/>
    <col min="10478" max="10478" width="10.28515625" style="231" customWidth="1"/>
    <col min="10479" max="10480" width="10.7109375" style="231" customWidth="1"/>
    <col min="10481" max="10481" width="10.28515625" style="231" customWidth="1"/>
    <col min="10482" max="10483" width="10.7109375" style="231" customWidth="1"/>
    <col min="10484" max="10484" width="10.28515625" style="231" customWidth="1"/>
    <col min="10485" max="10486" width="10.7109375" style="231" customWidth="1"/>
    <col min="10487" max="10487" width="10.28515625" style="231" customWidth="1"/>
    <col min="10488" max="10488" width="12.85546875" style="231" customWidth="1"/>
    <col min="10489" max="10489" width="10.7109375" style="231" customWidth="1"/>
    <col min="10490" max="10490" width="10.28515625" style="231" customWidth="1"/>
    <col min="10491" max="10491" width="12.5703125" style="231" customWidth="1"/>
    <col min="10492" max="10492" width="10.7109375" style="231" customWidth="1"/>
    <col min="10493" max="10493" width="10.28515625" style="231" customWidth="1"/>
    <col min="10494" max="10494" width="12.5703125" style="231" customWidth="1"/>
    <col min="10495" max="10495" width="10.7109375" style="231" customWidth="1"/>
    <col min="10496" max="10496" width="10.28515625" style="231" customWidth="1"/>
    <col min="10497" max="10497" width="12.7109375" style="231" customWidth="1"/>
    <col min="10498" max="10498" width="10.7109375" style="231" customWidth="1"/>
    <col min="10499" max="10499" width="10.28515625" style="231" customWidth="1"/>
    <col min="10500" max="10500" width="13.140625" style="231" customWidth="1"/>
    <col min="10501" max="10501" width="10.7109375" style="231" customWidth="1"/>
    <col min="10502" max="10502" width="10.28515625" style="231" customWidth="1"/>
    <col min="10503" max="10503" width="12.140625" style="231" customWidth="1"/>
    <col min="10504" max="10504" width="10.7109375" style="231" customWidth="1"/>
    <col min="10505" max="10505" width="10.28515625" style="231" customWidth="1"/>
    <col min="10506" max="10506" width="12.42578125" style="231" customWidth="1"/>
    <col min="10507" max="10507" width="10.7109375" style="231" customWidth="1"/>
    <col min="10508" max="10508" width="10.28515625" style="231" customWidth="1"/>
    <col min="10509" max="10510" width="10.7109375" style="231" customWidth="1"/>
    <col min="10511" max="10511" width="10.28515625" style="231" customWidth="1"/>
    <col min="10512" max="10512" width="12.5703125" style="231" customWidth="1"/>
    <col min="10513" max="10513" width="10.7109375" style="231" customWidth="1"/>
    <col min="10514" max="10514" width="10.28515625" style="231" customWidth="1"/>
    <col min="10515" max="10515" width="12.5703125" style="231" customWidth="1"/>
    <col min="10516" max="10516" width="10.7109375" style="231" customWidth="1"/>
    <col min="10517" max="10517" width="10.28515625" style="231" customWidth="1"/>
    <col min="10518" max="10518" width="12.42578125" style="231" customWidth="1"/>
    <col min="10519" max="10528" width="10.7109375" style="231" customWidth="1"/>
    <col min="10529" max="10529" width="10.28515625" style="231" customWidth="1"/>
    <col min="10530" max="10531" width="10.7109375" style="231" customWidth="1"/>
    <col min="10532" max="10532" width="10.28515625" style="231" customWidth="1"/>
    <col min="10533" max="10533" width="12.140625" style="231" customWidth="1"/>
    <col min="10534" max="10534" width="10.7109375" style="231" customWidth="1"/>
    <col min="10535" max="10535" width="10.28515625" style="231" customWidth="1"/>
    <col min="10536" max="10536" width="10.7109375" style="231" customWidth="1"/>
    <col min="10537" max="10537" width="9.140625" style="231"/>
    <col min="10538" max="10538" width="13.85546875" style="231" customWidth="1"/>
    <col min="10539" max="10539" width="4.5703125" style="231" customWidth="1"/>
    <col min="10540" max="10541" width="9.140625" style="231"/>
    <col min="10542" max="10542" width="10.140625" style="231" bestFit="1" customWidth="1"/>
    <col min="10543" max="10543" width="12.42578125" style="231" bestFit="1" customWidth="1"/>
    <col min="10544" max="10545" width="12.42578125" style="231" customWidth="1"/>
    <col min="10546" max="10546" width="12.42578125" style="231" bestFit="1" customWidth="1"/>
    <col min="10547" max="10547" width="12.42578125" style="231" customWidth="1"/>
    <col min="10548" max="10548" width="13.5703125" style="231" bestFit="1" customWidth="1"/>
    <col min="10549" max="10549" width="21.5703125" style="231" bestFit="1" customWidth="1"/>
    <col min="10550" max="10550" width="19.42578125" style="231" bestFit="1" customWidth="1"/>
    <col min="10551" max="10551" width="11.42578125" style="231" bestFit="1" customWidth="1"/>
    <col min="10552" max="10553" width="9.140625" style="231"/>
    <col min="10554" max="10554" width="11.42578125" style="231" bestFit="1" customWidth="1"/>
    <col min="10555" max="10698" width="9.140625" style="231"/>
    <col min="10699" max="10699" width="19.5703125" style="231" customWidth="1"/>
    <col min="10700" max="10700" width="5.42578125" style="231" customWidth="1"/>
    <col min="10701" max="10701" width="44.7109375" style="231" customWidth="1"/>
    <col min="10702" max="10702" width="7" style="231" customWidth="1"/>
    <col min="10703" max="10703" width="10.7109375" style="231" customWidth="1"/>
    <col min="10704" max="10704" width="10.28515625" style="231" customWidth="1"/>
    <col min="10705" max="10706" width="10.7109375" style="231" customWidth="1"/>
    <col min="10707" max="10707" width="10.28515625" style="231" customWidth="1"/>
    <col min="10708" max="10709" width="10.7109375" style="231" customWidth="1"/>
    <col min="10710" max="10710" width="10.28515625" style="231" customWidth="1"/>
    <col min="10711" max="10711" width="13" style="231" customWidth="1"/>
    <col min="10712" max="10712" width="10.7109375" style="231" customWidth="1"/>
    <col min="10713" max="10713" width="10.28515625" style="231" customWidth="1"/>
    <col min="10714" max="10714" width="13" style="231" customWidth="1"/>
    <col min="10715" max="10715" width="10.7109375" style="231" customWidth="1"/>
    <col min="10716" max="10716" width="10.28515625" style="231" customWidth="1"/>
    <col min="10717" max="10717" width="13.28515625" style="231" customWidth="1"/>
    <col min="10718" max="10718" width="10.7109375" style="231" customWidth="1"/>
    <col min="10719" max="10719" width="10.28515625" style="231" customWidth="1"/>
    <col min="10720" max="10721" width="10.7109375" style="231" customWidth="1"/>
    <col min="10722" max="10722" width="10.28515625" style="231" customWidth="1"/>
    <col min="10723" max="10723" width="13.42578125" style="231" customWidth="1"/>
    <col min="10724" max="10724" width="10.7109375" style="231" customWidth="1"/>
    <col min="10725" max="10725" width="10.28515625" style="231" customWidth="1"/>
    <col min="10726" max="10727" width="10.7109375" style="231" customWidth="1"/>
    <col min="10728" max="10728" width="10.28515625" style="231" customWidth="1"/>
    <col min="10729" max="10729" width="12.28515625" style="231" customWidth="1"/>
    <col min="10730" max="10730" width="10.7109375" style="231" customWidth="1"/>
    <col min="10731" max="10731" width="10.28515625" style="231" customWidth="1"/>
    <col min="10732" max="10733" width="10.7109375" style="231" customWidth="1"/>
    <col min="10734" max="10734" width="10.28515625" style="231" customWidth="1"/>
    <col min="10735" max="10736" width="10.7109375" style="231" customWidth="1"/>
    <col min="10737" max="10737" width="10.28515625" style="231" customWidth="1"/>
    <col min="10738" max="10739" width="10.7109375" style="231" customWidth="1"/>
    <col min="10740" max="10740" width="10.28515625" style="231" customWidth="1"/>
    <col min="10741" max="10742" width="10.7109375" style="231" customWidth="1"/>
    <col min="10743" max="10743" width="10.28515625" style="231" customWidth="1"/>
    <col min="10744" max="10744" width="12.85546875" style="231" customWidth="1"/>
    <col min="10745" max="10745" width="10.7109375" style="231" customWidth="1"/>
    <col min="10746" max="10746" width="10.28515625" style="231" customWidth="1"/>
    <col min="10747" max="10747" width="12.5703125" style="231" customWidth="1"/>
    <col min="10748" max="10748" width="10.7109375" style="231" customWidth="1"/>
    <col min="10749" max="10749" width="10.28515625" style="231" customWidth="1"/>
    <col min="10750" max="10750" width="12.5703125" style="231" customWidth="1"/>
    <col min="10751" max="10751" width="10.7109375" style="231" customWidth="1"/>
    <col min="10752" max="10752" width="10.28515625" style="231" customWidth="1"/>
    <col min="10753" max="10753" width="12.7109375" style="231" customWidth="1"/>
    <col min="10754" max="10754" width="10.7109375" style="231" customWidth="1"/>
    <col min="10755" max="10755" width="10.28515625" style="231" customWidth="1"/>
    <col min="10756" max="10756" width="13.140625" style="231" customWidth="1"/>
    <col min="10757" max="10757" width="10.7109375" style="231" customWidth="1"/>
    <col min="10758" max="10758" width="10.28515625" style="231" customWidth="1"/>
    <col min="10759" max="10759" width="12.140625" style="231" customWidth="1"/>
    <col min="10760" max="10760" width="10.7109375" style="231" customWidth="1"/>
    <col min="10761" max="10761" width="10.28515625" style="231" customWidth="1"/>
    <col min="10762" max="10762" width="12.42578125" style="231" customWidth="1"/>
    <col min="10763" max="10763" width="10.7109375" style="231" customWidth="1"/>
    <col min="10764" max="10764" width="10.28515625" style="231" customWidth="1"/>
    <col min="10765" max="10766" width="10.7109375" style="231" customWidth="1"/>
    <col min="10767" max="10767" width="10.28515625" style="231" customWidth="1"/>
    <col min="10768" max="10768" width="12.5703125" style="231" customWidth="1"/>
    <col min="10769" max="10769" width="10.7109375" style="231" customWidth="1"/>
    <col min="10770" max="10770" width="10.28515625" style="231" customWidth="1"/>
    <col min="10771" max="10771" width="12.5703125" style="231" customWidth="1"/>
    <col min="10772" max="10772" width="10.7109375" style="231" customWidth="1"/>
    <col min="10773" max="10773" width="10.28515625" style="231" customWidth="1"/>
    <col min="10774" max="10774" width="12.42578125" style="231" customWidth="1"/>
    <col min="10775" max="10784" width="10.7109375" style="231" customWidth="1"/>
    <col min="10785" max="10785" width="10.28515625" style="231" customWidth="1"/>
    <col min="10786" max="10787" width="10.7109375" style="231" customWidth="1"/>
    <col min="10788" max="10788" width="10.28515625" style="231" customWidth="1"/>
    <col min="10789" max="10789" width="12.140625" style="231" customWidth="1"/>
    <col min="10790" max="10790" width="10.7109375" style="231" customWidth="1"/>
    <col min="10791" max="10791" width="10.28515625" style="231" customWidth="1"/>
    <col min="10792" max="10792" width="10.7109375" style="231" customWidth="1"/>
    <col min="10793" max="10793" width="9.140625" style="231"/>
    <col min="10794" max="10794" width="13.85546875" style="231" customWidth="1"/>
    <col min="10795" max="10795" width="4.5703125" style="231" customWidth="1"/>
    <col min="10796" max="10797" width="9.140625" style="231"/>
    <col min="10798" max="10798" width="10.140625" style="231" bestFit="1" customWidth="1"/>
    <col min="10799" max="10799" width="12.42578125" style="231" bestFit="1" customWidth="1"/>
    <col min="10800" max="10801" width="12.42578125" style="231" customWidth="1"/>
    <col min="10802" max="10802" width="12.42578125" style="231" bestFit="1" customWidth="1"/>
    <col min="10803" max="10803" width="12.42578125" style="231" customWidth="1"/>
    <col min="10804" max="10804" width="13.5703125" style="231" bestFit="1" customWidth="1"/>
    <col min="10805" max="10805" width="21.5703125" style="231" bestFit="1" customWidth="1"/>
    <col min="10806" max="10806" width="19.42578125" style="231" bestFit="1" customWidth="1"/>
    <col min="10807" max="10807" width="11.42578125" style="231" bestFit="1" customWidth="1"/>
    <col min="10808" max="10809" width="9.140625" style="231"/>
    <col min="10810" max="10810" width="11.42578125" style="231" bestFit="1" customWidth="1"/>
    <col min="10811" max="10954" width="9.140625" style="231"/>
    <col min="10955" max="10955" width="19.5703125" style="231" customWidth="1"/>
    <col min="10956" max="10956" width="5.42578125" style="231" customWidth="1"/>
    <col min="10957" max="10957" width="44.7109375" style="231" customWidth="1"/>
    <col min="10958" max="10958" width="7" style="231" customWidth="1"/>
    <col min="10959" max="10959" width="10.7109375" style="231" customWidth="1"/>
    <col min="10960" max="10960" width="10.28515625" style="231" customWidth="1"/>
    <col min="10961" max="10962" width="10.7109375" style="231" customWidth="1"/>
    <col min="10963" max="10963" width="10.28515625" style="231" customWidth="1"/>
    <col min="10964" max="10965" width="10.7109375" style="231" customWidth="1"/>
    <col min="10966" max="10966" width="10.28515625" style="231" customWidth="1"/>
    <col min="10967" max="10967" width="13" style="231" customWidth="1"/>
    <col min="10968" max="10968" width="10.7109375" style="231" customWidth="1"/>
    <col min="10969" max="10969" width="10.28515625" style="231" customWidth="1"/>
    <col min="10970" max="10970" width="13" style="231" customWidth="1"/>
    <col min="10971" max="10971" width="10.7109375" style="231" customWidth="1"/>
    <col min="10972" max="10972" width="10.28515625" style="231" customWidth="1"/>
    <col min="10973" max="10973" width="13.28515625" style="231" customWidth="1"/>
    <col min="10974" max="10974" width="10.7109375" style="231" customWidth="1"/>
    <col min="10975" max="10975" width="10.28515625" style="231" customWidth="1"/>
    <col min="10976" max="10977" width="10.7109375" style="231" customWidth="1"/>
    <col min="10978" max="10978" width="10.28515625" style="231" customWidth="1"/>
    <col min="10979" max="10979" width="13.42578125" style="231" customWidth="1"/>
    <col min="10980" max="10980" width="10.7109375" style="231" customWidth="1"/>
    <col min="10981" max="10981" width="10.28515625" style="231" customWidth="1"/>
    <col min="10982" max="10983" width="10.7109375" style="231" customWidth="1"/>
    <col min="10984" max="10984" width="10.28515625" style="231" customWidth="1"/>
    <col min="10985" max="10985" width="12.28515625" style="231" customWidth="1"/>
    <col min="10986" max="10986" width="10.7109375" style="231" customWidth="1"/>
    <col min="10987" max="10987" width="10.28515625" style="231" customWidth="1"/>
    <col min="10988" max="10989" width="10.7109375" style="231" customWidth="1"/>
    <col min="10990" max="10990" width="10.28515625" style="231" customWidth="1"/>
    <col min="10991" max="10992" width="10.7109375" style="231" customWidth="1"/>
    <col min="10993" max="10993" width="10.28515625" style="231" customWidth="1"/>
    <col min="10994" max="10995" width="10.7109375" style="231" customWidth="1"/>
    <col min="10996" max="10996" width="10.28515625" style="231" customWidth="1"/>
    <col min="10997" max="10998" width="10.7109375" style="231" customWidth="1"/>
    <col min="10999" max="10999" width="10.28515625" style="231" customWidth="1"/>
    <col min="11000" max="11000" width="12.85546875" style="231" customWidth="1"/>
    <col min="11001" max="11001" width="10.7109375" style="231" customWidth="1"/>
    <col min="11002" max="11002" width="10.28515625" style="231" customWidth="1"/>
    <col min="11003" max="11003" width="12.5703125" style="231" customWidth="1"/>
    <col min="11004" max="11004" width="10.7109375" style="231" customWidth="1"/>
    <col min="11005" max="11005" width="10.28515625" style="231" customWidth="1"/>
    <col min="11006" max="11006" width="12.5703125" style="231" customWidth="1"/>
    <col min="11007" max="11007" width="10.7109375" style="231" customWidth="1"/>
    <col min="11008" max="11008" width="10.28515625" style="231" customWidth="1"/>
    <col min="11009" max="11009" width="12.7109375" style="231" customWidth="1"/>
    <col min="11010" max="11010" width="10.7109375" style="231" customWidth="1"/>
    <col min="11011" max="11011" width="10.28515625" style="231" customWidth="1"/>
    <col min="11012" max="11012" width="13.140625" style="231" customWidth="1"/>
    <col min="11013" max="11013" width="10.7109375" style="231" customWidth="1"/>
    <col min="11014" max="11014" width="10.28515625" style="231" customWidth="1"/>
    <col min="11015" max="11015" width="12.140625" style="231" customWidth="1"/>
    <col min="11016" max="11016" width="10.7109375" style="231" customWidth="1"/>
    <col min="11017" max="11017" width="10.28515625" style="231" customWidth="1"/>
    <col min="11018" max="11018" width="12.42578125" style="231" customWidth="1"/>
    <col min="11019" max="11019" width="10.7109375" style="231" customWidth="1"/>
    <col min="11020" max="11020" width="10.28515625" style="231" customWidth="1"/>
    <col min="11021" max="11022" width="10.7109375" style="231" customWidth="1"/>
    <col min="11023" max="11023" width="10.28515625" style="231" customWidth="1"/>
    <col min="11024" max="11024" width="12.5703125" style="231" customWidth="1"/>
    <col min="11025" max="11025" width="10.7109375" style="231" customWidth="1"/>
    <col min="11026" max="11026" width="10.28515625" style="231" customWidth="1"/>
    <col min="11027" max="11027" width="12.5703125" style="231" customWidth="1"/>
    <col min="11028" max="11028" width="10.7109375" style="231" customWidth="1"/>
    <col min="11029" max="11029" width="10.28515625" style="231" customWidth="1"/>
    <col min="11030" max="11030" width="12.42578125" style="231" customWidth="1"/>
    <col min="11031" max="11040" width="10.7109375" style="231" customWidth="1"/>
    <col min="11041" max="11041" width="10.28515625" style="231" customWidth="1"/>
    <col min="11042" max="11043" width="10.7109375" style="231" customWidth="1"/>
    <col min="11044" max="11044" width="10.28515625" style="231" customWidth="1"/>
    <col min="11045" max="11045" width="12.140625" style="231" customWidth="1"/>
    <col min="11046" max="11046" width="10.7109375" style="231" customWidth="1"/>
    <col min="11047" max="11047" width="10.28515625" style="231" customWidth="1"/>
    <col min="11048" max="11048" width="10.7109375" style="231" customWidth="1"/>
    <col min="11049" max="11049" width="9.140625" style="231"/>
    <col min="11050" max="11050" width="13.85546875" style="231" customWidth="1"/>
    <col min="11051" max="11051" width="4.5703125" style="231" customWidth="1"/>
    <col min="11052" max="11053" width="9.140625" style="231"/>
    <col min="11054" max="11054" width="10.140625" style="231" bestFit="1" customWidth="1"/>
    <col min="11055" max="11055" width="12.42578125" style="231" bestFit="1" customWidth="1"/>
    <col min="11056" max="11057" width="12.42578125" style="231" customWidth="1"/>
    <col min="11058" max="11058" width="12.42578125" style="231" bestFit="1" customWidth="1"/>
    <col min="11059" max="11059" width="12.42578125" style="231" customWidth="1"/>
    <col min="11060" max="11060" width="13.5703125" style="231" bestFit="1" customWidth="1"/>
    <col min="11061" max="11061" width="21.5703125" style="231" bestFit="1" customWidth="1"/>
    <col min="11062" max="11062" width="19.42578125" style="231" bestFit="1" customWidth="1"/>
    <col min="11063" max="11063" width="11.42578125" style="231" bestFit="1" customWidth="1"/>
    <col min="11064" max="11065" width="9.140625" style="231"/>
    <col min="11066" max="11066" width="11.42578125" style="231" bestFit="1" customWidth="1"/>
    <col min="11067" max="11210" width="9.140625" style="231"/>
    <col min="11211" max="11211" width="19.5703125" style="231" customWidth="1"/>
    <col min="11212" max="11212" width="5.42578125" style="231" customWidth="1"/>
    <col min="11213" max="11213" width="44.7109375" style="231" customWidth="1"/>
    <col min="11214" max="11214" width="7" style="231" customWidth="1"/>
    <col min="11215" max="11215" width="10.7109375" style="231" customWidth="1"/>
    <col min="11216" max="11216" width="10.28515625" style="231" customWidth="1"/>
    <col min="11217" max="11218" width="10.7109375" style="231" customWidth="1"/>
    <col min="11219" max="11219" width="10.28515625" style="231" customWidth="1"/>
    <col min="11220" max="11221" width="10.7109375" style="231" customWidth="1"/>
    <col min="11222" max="11222" width="10.28515625" style="231" customWidth="1"/>
    <col min="11223" max="11223" width="13" style="231" customWidth="1"/>
    <col min="11224" max="11224" width="10.7109375" style="231" customWidth="1"/>
    <col min="11225" max="11225" width="10.28515625" style="231" customWidth="1"/>
    <col min="11226" max="11226" width="13" style="231" customWidth="1"/>
    <col min="11227" max="11227" width="10.7109375" style="231" customWidth="1"/>
    <col min="11228" max="11228" width="10.28515625" style="231" customWidth="1"/>
    <col min="11229" max="11229" width="13.28515625" style="231" customWidth="1"/>
    <col min="11230" max="11230" width="10.7109375" style="231" customWidth="1"/>
    <col min="11231" max="11231" width="10.28515625" style="231" customWidth="1"/>
    <col min="11232" max="11233" width="10.7109375" style="231" customWidth="1"/>
    <col min="11234" max="11234" width="10.28515625" style="231" customWidth="1"/>
    <col min="11235" max="11235" width="13.42578125" style="231" customWidth="1"/>
    <col min="11236" max="11236" width="10.7109375" style="231" customWidth="1"/>
    <col min="11237" max="11237" width="10.28515625" style="231" customWidth="1"/>
    <col min="11238" max="11239" width="10.7109375" style="231" customWidth="1"/>
    <col min="11240" max="11240" width="10.28515625" style="231" customWidth="1"/>
    <col min="11241" max="11241" width="12.28515625" style="231" customWidth="1"/>
    <col min="11242" max="11242" width="10.7109375" style="231" customWidth="1"/>
    <col min="11243" max="11243" width="10.28515625" style="231" customWidth="1"/>
    <col min="11244" max="11245" width="10.7109375" style="231" customWidth="1"/>
    <col min="11246" max="11246" width="10.28515625" style="231" customWidth="1"/>
    <col min="11247" max="11248" width="10.7109375" style="231" customWidth="1"/>
    <col min="11249" max="11249" width="10.28515625" style="231" customWidth="1"/>
    <col min="11250" max="11251" width="10.7109375" style="231" customWidth="1"/>
    <col min="11252" max="11252" width="10.28515625" style="231" customWidth="1"/>
    <col min="11253" max="11254" width="10.7109375" style="231" customWidth="1"/>
    <col min="11255" max="11255" width="10.28515625" style="231" customWidth="1"/>
    <col min="11256" max="11256" width="12.85546875" style="231" customWidth="1"/>
    <col min="11257" max="11257" width="10.7109375" style="231" customWidth="1"/>
    <col min="11258" max="11258" width="10.28515625" style="231" customWidth="1"/>
    <col min="11259" max="11259" width="12.5703125" style="231" customWidth="1"/>
    <col min="11260" max="11260" width="10.7109375" style="231" customWidth="1"/>
    <col min="11261" max="11261" width="10.28515625" style="231" customWidth="1"/>
    <col min="11262" max="11262" width="12.5703125" style="231" customWidth="1"/>
    <col min="11263" max="11263" width="10.7109375" style="231" customWidth="1"/>
    <col min="11264" max="11264" width="10.28515625" style="231" customWidth="1"/>
    <col min="11265" max="11265" width="12.7109375" style="231" customWidth="1"/>
    <col min="11266" max="11266" width="10.7109375" style="231" customWidth="1"/>
    <col min="11267" max="11267" width="10.28515625" style="231" customWidth="1"/>
    <col min="11268" max="11268" width="13.140625" style="231" customWidth="1"/>
    <col min="11269" max="11269" width="10.7109375" style="231" customWidth="1"/>
    <col min="11270" max="11270" width="10.28515625" style="231" customWidth="1"/>
    <col min="11271" max="11271" width="12.140625" style="231" customWidth="1"/>
    <col min="11272" max="11272" width="10.7109375" style="231" customWidth="1"/>
    <col min="11273" max="11273" width="10.28515625" style="231" customWidth="1"/>
    <col min="11274" max="11274" width="12.42578125" style="231" customWidth="1"/>
    <col min="11275" max="11275" width="10.7109375" style="231" customWidth="1"/>
    <col min="11276" max="11276" width="10.28515625" style="231" customWidth="1"/>
    <col min="11277" max="11278" width="10.7109375" style="231" customWidth="1"/>
    <col min="11279" max="11279" width="10.28515625" style="231" customWidth="1"/>
    <col min="11280" max="11280" width="12.5703125" style="231" customWidth="1"/>
    <col min="11281" max="11281" width="10.7109375" style="231" customWidth="1"/>
    <col min="11282" max="11282" width="10.28515625" style="231" customWidth="1"/>
    <col min="11283" max="11283" width="12.5703125" style="231" customWidth="1"/>
    <col min="11284" max="11284" width="10.7109375" style="231" customWidth="1"/>
    <col min="11285" max="11285" width="10.28515625" style="231" customWidth="1"/>
    <col min="11286" max="11286" width="12.42578125" style="231" customWidth="1"/>
    <col min="11287" max="11296" width="10.7109375" style="231" customWidth="1"/>
    <col min="11297" max="11297" width="10.28515625" style="231" customWidth="1"/>
    <col min="11298" max="11299" width="10.7109375" style="231" customWidth="1"/>
    <col min="11300" max="11300" width="10.28515625" style="231" customWidth="1"/>
    <col min="11301" max="11301" width="12.140625" style="231" customWidth="1"/>
    <col min="11302" max="11302" width="10.7109375" style="231" customWidth="1"/>
    <col min="11303" max="11303" width="10.28515625" style="231" customWidth="1"/>
    <col min="11304" max="11304" width="10.7109375" style="231" customWidth="1"/>
    <col min="11305" max="11305" width="9.140625" style="231"/>
    <col min="11306" max="11306" width="13.85546875" style="231" customWidth="1"/>
    <col min="11307" max="11307" width="4.5703125" style="231" customWidth="1"/>
    <col min="11308" max="11309" width="9.140625" style="231"/>
    <col min="11310" max="11310" width="10.140625" style="231" bestFit="1" customWidth="1"/>
    <col min="11311" max="11311" width="12.42578125" style="231" bestFit="1" customWidth="1"/>
    <col min="11312" max="11313" width="12.42578125" style="231" customWidth="1"/>
    <col min="11314" max="11314" width="12.42578125" style="231" bestFit="1" customWidth="1"/>
    <col min="11315" max="11315" width="12.42578125" style="231" customWidth="1"/>
    <col min="11316" max="11316" width="13.5703125" style="231" bestFit="1" customWidth="1"/>
    <col min="11317" max="11317" width="21.5703125" style="231" bestFit="1" customWidth="1"/>
    <col min="11318" max="11318" width="19.42578125" style="231" bestFit="1" customWidth="1"/>
    <col min="11319" max="11319" width="11.42578125" style="231" bestFit="1" customWidth="1"/>
    <col min="11320" max="11321" width="9.140625" style="231"/>
    <col min="11322" max="11322" width="11.42578125" style="231" bestFit="1" customWidth="1"/>
    <col min="11323" max="11466" width="9.140625" style="231"/>
    <col min="11467" max="11467" width="19.5703125" style="231" customWidth="1"/>
    <col min="11468" max="11468" width="5.42578125" style="231" customWidth="1"/>
    <col min="11469" max="11469" width="44.7109375" style="231" customWidth="1"/>
    <col min="11470" max="11470" width="7" style="231" customWidth="1"/>
    <col min="11471" max="11471" width="10.7109375" style="231" customWidth="1"/>
    <col min="11472" max="11472" width="10.28515625" style="231" customWidth="1"/>
    <col min="11473" max="11474" width="10.7109375" style="231" customWidth="1"/>
    <col min="11475" max="11475" width="10.28515625" style="231" customWidth="1"/>
    <col min="11476" max="11477" width="10.7109375" style="231" customWidth="1"/>
    <col min="11478" max="11478" width="10.28515625" style="231" customWidth="1"/>
    <col min="11479" max="11479" width="13" style="231" customWidth="1"/>
    <col min="11480" max="11480" width="10.7109375" style="231" customWidth="1"/>
    <col min="11481" max="11481" width="10.28515625" style="231" customWidth="1"/>
    <col min="11482" max="11482" width="13" style="231" customWidth="1"/>
    <col min="11483" max="11483" width="10.7109375" style="231" customWidth="1"/>
    <col min="11484" max="11484" width="10.28515625" style="231" customWidth="1"/>
    <col min="11485" max="11485" width="13.28515625" style="231" customWidth="1"/>
    <col min="11486" max="11486" width="10.7109375" style="231" customWidth="1"/>
    <col min="11487" max="11487" width="10.28515625" style="231" customWidth="1"/>
    <col min="11488" max="11489" width="10.7109375" style="231" customWidth="1"/>
    <col min="11490" max="11490" width="10.28515625" style="231" customWidth="1"/>
    <col min="11491" max="11491" width="13.42578125" style="231" customWidth="1"/>
    <col min="11492" max="11492" width="10.7109375" style="231" customWidth="1"/>
    <col min="11493" max="11493" width="10.28515625" style="231" customWidth="1"/>
    <col min="11494" max="11495" width="10.7109375" style="231" customWidth="1"/>
    <col min="11496" max="11496" width="10.28515625" style="231" customWidth="1"/>
    <col min="11497" max="11497" width="12.28515625" style="231" customWidth="1"/>
    <col min="11498" max="11498" width="10.7109375" style="231" customWidth="1"/>
    <col min="11499" max="11499" width="10.28515625" style="231" customWidth="1"/>
    <col min="11500" max="11501" width="10.7109375" style="231" customWidth="1"/>
    <col min="11502" max="11502" width="10.28515625" style="231" customWidth="1"/>
    <col min="11503" max="11504" width="10.7109375" style="231" customWidth="1"/>
    <col min="11505" max="11505" width="10.28515625" style="231" customWidth="1"/>
    <col min="11506" max="11507" width="10.7109375" style="231" customWidth="1"/>
    <col min="11508" max="11508" width="10.28515625" style="231" customWidth="1"/>
    <col min="11509" max="11510" width="10.7109375" style="231" customWidth="1"/>
    <col min="11511" max="11511" width="10.28515625" style="231" customWidth="1"/>
    <col min="11512" max="11512" width="12.85546875" style="231" customWidth="1"/>
    <col min="11513" max="11513" width="10.7109375" style="231" customWidth="1"/>
    <col min="11514" max="11514" width="10.28515625" style="231" customWidth="1"/>
    <col min="11515" max="11515" width="12.5703125" style="231" customWidth="1"/>
    <col min="11516" max="11516" width="10.7109375" style="231" customWidth="1"/>
    <col min="11517" max="11517" width="10.28515625" style="231" customWidth="1"/>
    <col min="11518" max="11518" width="12.5703125" style="231" customWidth="1"/>
    <col min="11519" max="11519" width="10.7109375" style="231" customWidth="1"/>
    <col min="11520" max="11520" width="10.28515625" style="231" customWidth="1"/>
    <col min="11521" max="11521" width="12.7109375" style="231" customWidth="1"/>
    <col min="11522" max="11522" width="10.7109375" style="231" customWidth="1"/>
    <col min="11523" max="11523" width="10.28515625" style="231" customWidth="1"/>
    <col min="11524" max="11524" width="13.140625" style="231" customWidth="1"/>
    <col min="11525" max="11525" width="10.7109375" style="231" customWidth="1"/>
    <col min="11526" max="11526" width="10.28515625" style="231" customWidth="1"/>
    <col min="11527" max="11527" width="12.140625" style="231" customWidth="1"/>
    <col min="11528" max="11528" width="10.7109375" style="231" customWidth="1"/>
    <col min="11529" max="11529" width="10.28515625" style="231" customWidth="1"/>
    <col min="11530" max="11530" width="12.42578125" style="231" customWidth="1"/>
    <col min="11531" max="11531" width="10.7109375" style="231" customWidth="1"/>
    <col min="11532" max="11532" width="10.28515625" style="231" customWidth="1"/>
    <col min="11533" max="11534" width="10.7109375" style="231" customWidth="1"/>
    <col min="11535" max="11535" width="10.28515625" style="231" customWidth="1"/>
    <col min="11536" max="11536" width="12.5703125" style="231" customWidth="1"/>
    <col min="11537" max="11537" width="10.7109375" style="231" customWidth="1"/>
    <col min="11538" max="11538" width="10.28515625" style="231" customWidth="1"/>
    <col min="11539" max="11539" width="12.5703125" style="231" customWidth="1"/>
    <col min="11540" max="11540" width="10.7109375" style="231" customWidth="1"/>
    <col min="11541" max="11541" width="10.28515625" style="231" customWidth="1"/>
    <col min="11542" max="11542" width="12.42578125" style="231" customWidth="1"/>
    <col min="11543" max="11552" width="10.7109375" style="231" customWidth="1"/>
    <col min="11553" max="11553" width="10.28515625" style="231" customWidth="1"/>
    <col min="11554" max="11555" width="10.7109375" style="231" customWidth="1"/>
    <col min="11556" max="11556" width="10.28515625" style="231" customWidth="1"/>
    <col min="11557" max="11557" width="12.140625" style="231" customWidth="1"/>
    <col min="11558" max="11558" width="10.7109375" style="231" customWidth="1"/>
    <col min="11559" max="11559" width="10.28515625" style="231" customWidth="1"/>
    <col min="11560" max="11560" width="10.7109375" style="231" customWidth="1"/>
    <col min="11561" max="11561" width="9.140625" style="231"/>
    <col min="11562" max="11562" width="13.85546875" style="231" customWidth="1"/>
    <col min="11563" max="11563" width="4.5703125" style="231" customWidth="1"/>
    <col min="11564" max="11565" width="9.140625" style="231"/>
    <col min="11566" max="11566" width="10.140625" style="231" bestFit="1" customWidth="1"/>
    <col min="11567" max="11567" width="12.42578125" style="231" bestFit="1" customWidth="1"/>
    <col min="11568" max="11569" width="12.42578125" style="231" customWidth="1"/>
    <col min="11570" max="11570" width="12.42578125" style="231" bestFit="1" customWidth="1"/>
    <col min="11571" max="11571" width="12.42578125" style="231" customWidth="1"/>
    <col min="11572" max="11572" width="13.5703125" style="231" bestFit="1" customWidth="1"/>
    <col min="11573" max="11573" width="21.5703125" style="231" bestFit="1" customWidth="1"/>
    <col min="11574" max="11574" width="19.42578125" style="231" bestFit="1" customWidth="1"/>
    <col min="11575" max="11575" width="11.42578125" style="231" bestFit="1" customWidth="1"/>
    <col min="11576" max="11577" width="9.140625" style="231"/>
    <col min="11578" max="11578" width="11.42578125" style="231" bestFit="1" customWidth="1"/>
    <col min="11579" max="11722" width="9.140625" style="231"/>
    <col min="11723" max="11723" width="19.5703125" style="231" customWidth="1"/>
    <col min="11724" max="11724" width="5.42578125" style="231" customWidth="1"/>
    <col min="11725" max="11725" width="44.7109375" style="231" customWidth="1"/>
    <col min="11726" max="11726" width="7" style="231" customWidth="1"/>
    <col min="11727" max="11727" width="10.7109375" style="231" customWidth="1"/>
    <col min="11728" max="11728" width="10.28515625" style="231" customWidth="1"/>
    <col min="11729" max="11730" width="10.7109375" style="231" customWidth="1"/>
    <col min="11731" max="11731" width="10.28515625" style="231" customWidth="1"/>
    <col min="11732" max="11733" width="10.7109375" style="231" customWidth="1"/>
    <col min="11734" max="11734" width="10.28515625" style="231" customWidth="1"/>
    <col min="11735" max="11735" width="13" style="231" customWidth="1"/>
    <col min="11736" max="11736" width="10.7109375" style="231" customWidth="1"/>
    <col min="11737" max="11737" width="10.28515625" style="231" customWidth="1"/>
    <col min="11738" max="11738" width="13" style="231" customWidth="1"/>
    <col min="11739" max="11739" width="10.7109375" style="231" customWidth="1"/>
    <col min="11740" max="11740" width="10.28515625" style="231" customWidth="1"/>
    <col min="11741" max="11741" width="13.28515625" style="231" customWidth="1"/>
    <col min="11742" max="11742" width="10.7109375" style="231" customWidth="1"/>
    <col min="11743" max="11743" width="10.28515625" style="231" customWidth="1"/>
    <col min="11744" max="11745" width="10.7109375" style="231" customWidth="1"/>
    <col min="11746" max="11746" width="10.28515625" style="231" customWidth="1"/>
    <col min="11747" max="11747" width="13.42578125" style="231" customWidth="1"/>
    <col min="11748" max="11748" width="10.7109375" style="231" customWidth="1"/>
    <col min="11749" max="11749" width="10.28515625" style="231" customWidth="1"/>
    <col min="11750" max="11751" width="10.7109375" style="231" customWidth="1"/>
    <col min="11752" max="11752" width="10.28515625" style="231" customWidth="1"/>
    <col min="11753" max="11753" width="12.28515625" style="231" customWidth="1"/>
    <col min="11754" max="11754" width="10.7109375" style="231" customWidth="1"/>
    <col min="11755" max="11755" width="10.28515625" style="231" customWidth="1"/>
    <col min="11756" max="11757" width="10.7109375" style="231" customWidth="1"/>
    <col min="11758" max="11758" width="10.28515625" style="231" customWidth="1"/>
    <col min="11759" max="11760" width="10.7109375" style="231" customWidth="1"/>
    <col min="11761" max="11761" width="10.28515625" style="231" customWidth="1"/>
    <col min="11762" max="11763" width="10.7109375" style="231" customWidth="1"/>
    <col min="11764" max="11764" width="10.28515625" style="231" customWidth="1"/>
    <col min="11765" max="11766" width="10.7109375" style="231" customWidth="1"/>
    <col min="11767" max="11767" width="10.28515625" style="231" customWidth="1"/>
    <col min="11768" max="11768" width="12.85546875" style="231" customWidth="1"/>
    <col min="11769" max="11769" width="10.7109375" style="231" customWidth="1"/>
    <col min="11770" max="11770" width="10.28515625" style="231" customWidth="1"/>
    <col min="11771" max="11771" width="12.5703125" style="231" customWidth="1"/>
    <col min="11772" max="11772" width="10.7109375" style="231" customWidth="1"/>
    <col min="11773" max="11773" width="10.28515625" style="231" customWidth="1"/>
    <col min="11774" max="11774" width="12.5703125" style="231" customWidth="1"/>
    <col min="11775" max="11775" width="10.7109375" style="231" customWidth="1"/>
    <col min="11776" max="11776" width="10.28515625" style="231" customWidth="1"/>
    <col min="11777" max="11777" width="12.7109375" style="231" customWidth="1"/>
    <col min="11778" max="11778" width="10.7109375" style="231" customWidth="1"/>
    <col min="11779" max="11779" width="10.28515625" style="231" customWidth="1"/>
    <col min="11780" max="11780" width="13.140625" style="231" customWidth="1"/>
    <col min="11781" max="11781" width="10.7109375" style="231" customWidth="1"/>
    <col min="11782" max="11782" width="10.28515625" style="231" customWidth="1"/>
    <col min="11783" max="11783" width="12.140625" style="231" customWidth="1"/>
    <col min="11784" max="11784" width="10.7109375" style="231" customWidth="1"/>
    <col min="11785" max="11785" width="10.28515625" style="231" customWidth="1"/>
    <col min="11786" max="11786" width="12.42578125" style="231" customWidth="1"/>
    <col min="11787" max="11787" width="10.7109375" style="231" customWidth="1"/>
    <col min="11788" max="11788" width="10.28515625" style="231" customWidth="1"/>
    <col min="11789" max="11790" width="10.7109375" style="231" customWidth="1"/>
    <col min="11791" max="11791" width="10.28515625" style="231" customWidth="1"/>
    <col min="11792" max="11792" width="12.5703125" style="231" customWidth="1"/>
    <col min="11793" max="11793" width="10.7109375" style="231" customWidth="1"/>
    <col min="11794" max="11794" width="10.28515625" style="231" customWidth="1"/>
    <col min="11795" max="11795" width="12.5703125" style="231" customWidth="1"/>
    <col min="11796" max="11796" width="10.7109375" style="231" customWidth="1"/>
    <col min="11797" max="11797" width="10.28515625" style="231" customWidth="1"/>
    <col min="11798" max="11798" width="12.42578125" style="231" customWidth="1"/>
    <col min="11799" max="11808" width="10.7109375" style="231" customWidth="1"/>
    <col min="11809" max="11809" width="10.28515625" style="231" customWidth="1"/>
    <col min="11810" max="11811" width="10.7109375" style="231" customWidth="1"/>
    <col min="11812" max="11812" width="10.28515625" style="231" customWidth="1"/>
    <col min="11813" max="11813" width="12.140625" style="231" customWidth="1"/>
    <col min="11814" max="11814" width="10.7109375" style="231" customWidth="1"/>
    <col min="11815" max="11815" width="10.28515625" style="231" customWidth="1"/>
    <col min="11816" max="11816" width="10.7109375" style="231" customWidth="1"/>
    <col min="11817" max="11817" width="9.140625" style="231"/>
    <col min="11818" max="11818" width="13.85546875" style="231" customWidth="1"/>
    <col min="11819" max="11819" width="4.5703125" style="231" customWidth="1"/>
    <col min="11820" max="11821" width="9.140625" style="231"/>
    <col min="11822" max="11822" width="10.140625" style="231" bestFit="1" customWidth="1"/>
    <col min="11823" max="11823" width="12.42578125" style="231" bestFit="1" customWidth="1"/>
    <col min="11824" max="11825" width="12.42578125" style="231" customWidth="1"/>
    <col min="11826" max="11826" width="12.42578125" style="231" bestFit="1" customWidth="1"/>
    <col min="11827" max="11827" width="12.42578125" style="231" customWidth="1"/>
    <col min="11828" max="11828" width="13.5703125" style="231" bestFit="1" customWidth="1"/>
    <col min="11829" max="11829" width="21.5703125" style="231" bestFit="1" customWidth="1"/>
    <col min="11830" max="11830" width="19.42578125" style="231" bestFit="1" customWidth="1"/>
    <col min="11831" max="11831" width="11.42578125" style="231" bestFit="1" customWidth="1"/>
    <col min="11832" max="11833" width="9.140625" style="231"/>
    <col min="11834" max="11834" width="11.42578125" style="231" bestFit="1" customWidth="1"/>
    <col min="11835" max="11978" width="9.140625" style="231"/>
    <col min="11979" max="11979" width="19.5703125" style="231" customWidth="1"/>
    <col min="11980" max="11980" width="5.42578125" style="231" customWidth="1"/>
    <col min="11981" max="11981" width="44.7109375" style="231" customWidth="1"/>
    <col min="11982" max="11982" width="7" style="231" customWidth="1"/>
    <col min="11983" max="11983" width="10.7109375" style="231" customWidth="1"/>
    <col min="11984" max="11984" width="10.28515625" style="231" customWidth="1"/>
    <col min="11985" max="11986" width="10.7109375" style="231" customWidth="1"/>
    <col min="11987" max="11987" width="10.28515625" style="231" customWidth="1"/>
    <col min="11988" max="11989" width="10.7109375" style="231" customWidth="1"/>
    <col min="11990" max="11990" width="10.28515625" style="231" customWidth="1"/>
    <col min="11991" max="11991" width="13" style="231" customWidth="1"/>
    <col min="11992" max="11992" width="10.7109375" style="231" customWidth="1"/>
    <col min="11993" max="11993" width="10.28515625" style="231" customWidth="1"/>
    <col min="11994" max="11994" width="13" style="231" customWidth="1"/>
    <col min="11995" max="11995" width="10.7109375" style="231" customWidth="1"/>
    <col min="11996" max="11996" width="10.28515625" style="231" customWidth="1"/>
    <col min="11997" max="11997" width="13.28515625" style="231" customWidth="1"/>
    <col min="11998" max="11998" width="10.7109375" style="231" customWidth="1"/>
    <col min="11999" max="11999" width="10.28515625" style="231" customWidth="1"/>
    <col min="12000" max="12001" width="10.7109375" style="231" customWidth="1"/>
    <col min="12002" max="12002" width="10.28515625" style="231" customWidth="1"/>
    <col min="12003" max="12003" width="13.42578125" style="231" customWidth="1"/>
    <col min="12004" max="12004" width="10.7109375" style="231" customWidth="1"/>
    <col min="12005" max="12005" width="10.28515625" style="231" customWidth="1"/>
    <col min="12006" max="12007" width="10.7109375" style="231" customWidth="1"/>
    <col min="12008" max="12008" width="10.28515625" style="231" customWidth="1"/>
    <col min="12009" max="12009" width="12.28515625" style="231" customWidth="1"/>
    <col min="12010" max="12010" width="10.7109375" style="231" customWidth="1"/>
    <col min="12011" max="12011" width="10.28515625" style="231" customWidth="1"/>
    <col min="12012" max="12013" width="10.7109375" style="231" customWidth="1"/>
    <col min="12014" max="12014" width="10.28515625" style="231" customWidth="1"/>
    <col min="12015" max="12016" width="10.7109375" style="231" customWidth="1"/>
    <col min="12017" max="12017" width="10.28515625" style="231" customWidth="1"/>
    <col min="12018" max="12019" width="10.7109375" style="231" customWidth="1"/>
    <col min="12020" max="12020" width="10.28515625" style="231" customWidth="1"/>
    <col min="12021" max="12022" width="10.7109375" style="231" customWidth="1"/>
    <col min="12023" max="12023" width="10.28515625" style="231" customWidth="1"/>
    <col min="12024" max="12024" width="12.85546875" style="231" customWidth="1"/>
    <col min="12025" max="12025" width="10.7109375" style="231" customWidth="1"/>
    <col min="12026" max="12026" width="10.28515625" style="231" customWidth="1"/>
    <col min="12027" max="12027" width="12.5703125" style="231" customWidth="1"/>
    <col min="12028" max="12028" width="10.7109375" style="231" customWidth="1"/>
    <col min="12029" max="12029" width="10.28515625" style="231" customWidth="1"/>
    <col min="12030" max="12030" width="12.5703125" style="231" customWidth="1"/>
    <col min="12031" max="12031" width="10.7109375" style="231" customWidth="1"/>
    <col min="12032" max="12032" width="10.28515625" style="231" customWidth="1"/>
    <col min="12033" max="12033" width="12.7109375" style="231" customWidth="1"/>
    <col min="12034" max="12034" width="10.7109375" style="231" customWidth="1"/>
    <col min="12035" max="12035" width="10.28515625" style="231" customWidth="1"/>
    <col min="12036" max="12036" width="13.140625" style="231" customWidth="1"/>
    <col min="12037" max="12037" width="10.7109375" style="231" customWidth="1"/>
    <col min="12038" max="12038" width="10.28515625" style="231" customWidth="1"/>
    <col min="12039" max="12039" width="12.140625" style="231" customWidth="1"/>
    <col min="12040" max="12040" width="10.7109375" style="231" customWidth="1"/>
    <col min="12041" max="12041" width="10.28515625" style="231" customWidth="1"/>
    <col min="12042" max="12042" width="12.42578125" style="231" customWidth="1"/>
    <col min="12043" max="12043" width="10.7109375" style="231" customWidth="1"/>
    <col min="12044" max="12044" width="10.28515625" style="231" customWidth="1"/>
    <col min="12045" max="12046" width="10.7109375" style="231" customWidth="1"/>
    <col min="12047" max="12047" width="10.28515625" style="231" customWidth="1"/>
    <col min="12048" max="12048" width="12.5703125" style="231" customWidth="1"/>
    <col min="12049" max="12049" width="10.7109375" style="231" customWidth="1"/>
    <col min="12050" max="12050" width="10.28515625" style="231" customWidth="1"/>
    <col min="12051" max="12051" width="12.5703125" style="231" customWidth="1"/>
    <col min="12052" max="12052" width="10.7109375" style="231" customWidth="1"/>
    <col min="12053" max="12053" width="10.28515625" style="231" customWidth="1"/>
    <col min="12054" max="12054" width="12.42578125" style="231" customWidth="1"/>
    <col min="12055" max="12064" width="10.7109375" style="231" customWidth="1"/>
    <col min="12065" max="12065" width="10.28515625" style="231" customWidth="1"/>
    <col min="12066" max="12067" width="10.7109375" style="231" customWidth="1"/>
    <col min="12068" max="12068" width="10.28515625" style="231" customWidth="1"/>
    <col min="12069" max="12069" width="12.140625" style="231" customWidth="1"/>
    <col min="12070" max="12070" width="10.7109375" style="231" customWidth="1"/>
    <col min="12071" max="12071" width="10.28515625" style="231" customWidth="1"/>
    <col min="12072" max="12072" width="10.7109375" style="231" customWidth="1"/>
    <col min="12073" max="12073" width="9.140625" style="231"/>
    <col min="12074" max="12074" width="13.85546875" style="231" customWidth="1"/>
    <col min="12075" max="12075" width="4.5703125" style="231" customWidth="1"/>
    <col min="12076" max="12077" width="9.140625" style="231"/>
    <col min="12078" max="12078" width="10.140625" style="231" bestFit="1" customWidth="1"/>
    <col min="12079" max="12079" width="12.42578125" style="231" bestFit="1" customWidth="1"/>
    <col min="12080" max="12081" width="12.42578125" style="231" customWidth="1"/>
    <col min="12082" max="12082" width="12.42578125" style="231" bestFit="1" customWidth="1"/>
    <col min="12083" max="12083" width="12.42578125" style="231" customWidth="1"/>
    <col min="12084" max="12084" width="13.5703125" style="231" bestFit="1" customWidth="1"/>
    <col min="12085" max="12085" width="21.5703125" style="231" bestFit="1" customWidth="1"/>
    <col min="12086" max="12086" width="19.42578125" style="231" bestFit="1" customWidth="1"/>
    <col min="12087" max="12087" width="11.42578125" style="231" bestFit="1" customWidth="1"/>
    <col min="12088" max="12089" width="9.140625" style="231"/>
    <col min="12090" max="12090" width="11.42578125" style="231" bestFit="1" customWidth="1"/>
    <col min="12091" max="12234" width="9.140625" style="231"/>
    <col min="12235" max="12235" width="19.5703125" style="231" customWidth="1"/>
    <col min="12236" max="12236" width="5.42578125" style="231" customWidth="1"/>
    <col min="12237" max="12237" width="44.7109375" style="231" customWidth="1"/>
    <col min="12238" max="12238" width="7" style="231" customWidth="1"/>
    <col min="12239" max="12239" width="10.7109375" style="231" customWidth="1"/>
    <col min="12240" max="12240" width="10.28515625" style="231" customWidth="1"/>
    <col min="12241" max="12242" width="10.7109375" style="231" customWidth="1"/>
    <col min="12243" max="12243" width="10.28515625" style="231" customWidth="1"/>
    <col min="12244" max="12245" width="10.7109375" style="231" customWidth="1"/>
    <col min="12246" max="12246" width="10.28515625" style="231" customWidth="1"/>
    <col min="12247" max="12247" width="13" style="231" customWidth="1"/>
    <col min="12248" max="12248" width="10.7109375" style="231" customWidth="1"/>
    <col min="12249" max="12249" width="10.28515625" style="231" customWidth="1"/>
    <col min="12250" max="12250" width="13" style="231" customWidth="1"/>
    <col min="12251" max="12251" width="10.7109375" style="231" customWidth="1"/>
    <col min="12252" max="12252" width="10.28515625" style="231" customWidth="1"/>
    <col min="12253" max="12253" width="13.28515625" style="231" customWidth="1"/>
    <col min="12254" max="12254" width="10.7109375" style="231" customWidth="1"/>
    <col min="12255" max="12255" width="10.28515625" style="231" customWidth="1"/>
    <col min="12256" max="12257" width="10.7109375" style="231" customWidth="1"/>
    <col min="12258" max="12258" width="10.28515625" style="231" customWidth="1"/>
    <col min="12259" max="12259" width="13.42578125" style="231" customWidth="1"/>
    <col min="12260" max="12260" width="10.7109375" style="231" customWidth="1"/>
    <col min="12261" max="12261" width="10.28515625" style="231" customWidth="1"/>
    <col min="12262" max="12263" width="10.7109375" style="231" customWidth="1"/>
    <col min="12264" max="12264" width="10.28515625" style="231" customWidth="1"/>
    <col min="12265" max="12265" width="12.28515625" style="231" customWidth="1"/>
    <col min="12266" max="12266" width="10.7109375" style="231" customWidth="1"/>
    <col min="12267" max="12267" width="10.28515625" style="231" customWidth="1"/>
    <col min="12268" max="12269" width="10.7109375" style="231" customWidth="1"/>
    <col min="12270" max="12270" width="10.28515625" style="231" customWidth="1"/>
    <col min="12271" max="12272" width="10.7109375" style="231" customWidth="1"/>
    <col min="12273" max="12273" width="10.28515625" style="231" customWidth="1"/>
    <col min="12274" max="12275" width="10.7109375" style="231" customWidth="1"/>
    <col min="12276" max="12276" width="10.28515625" style="231" customWidth="1"/>
    <col min="12277" max="12278" width="10.7109375" style="231" customWidth="1"/>
    <col min="12279" max="12279" width="10.28515625" style="231" customWidth="1"/>
    <col min="12280" max="12280" width="12.85546875" style="231" customWidth="1"/>
    <col min="12281" max="12281" width="10.7109375" style="231" customWidth="1"/>
    <col min="12282" max="12282" width="10.28515625" style="231" customWidth="1"/>
    <col min="12283" max="12283" width="12.5703125" style="231" customWidth="1"/>
    <col min="12284" max="12284" width="10.7109375" style="231" customWidth="1"/>
    <col min="12285" max="12285" width="10.28515625" style="231" customWidth="1"/>
    <col min="12286" max="12286" width="12.5703125" style="231" customWidth="1"/>
    <col min="12287" max="12287" width="10.7109375" style="231" customWidth="1"/>
    <col min="12288" max="12288" width="10.28515625" style="231" customWidth="1"/>
    <col min="12289" max="12289" width="12.7109375" style="231" customWidth="1"/>
    <col min="12290" max="12290" width="10.7109375" style="231" customWidth="1"/>
    <col min="12291" max="12291" width="10.28515625" style="231" customWidth="1"/>
    <col min="12292" max="12292" width="13.140625" style="231" customWidth="1"/>
    <col min="12293" max="12293" width="10.7109375" style="231" customWidth="1"/>
    <col min="12294" max="12294" width="10.28515625" style="231" customWidth="1"/>
    <col min="12295" max="12295" width="12.140625" style="231" customWidth="1"/>
    <col min="12296" max="12296" width="10.7109375" style="231" customWidth="1"/>
    <col min="12297" max="12297" width="10.28515625" style="231" customWidth="1"/>
    <col min="12298" max="12298" width="12.42578125" style="231" customWidth="1"/>
    <col min="12299" max="12299" width="10.7109375" style="231" customWidth="1"/>
    <col min="12300" max="12300" width="10.28515625" style="231" customWidth="1"/>
    <col min="12301" max="12302" width="10.7109375" style="231" customWidth="1"/>
    <col min="12303" max="12303" width="10.28515625" style="231" customWidth="1"/>
    <col min="12304" max="12304" width="12.5703125" style="231" customWidth="1"/>
    <col min="12305" max="12305" width="10.7109375" style="231" customWidth="1"/>
    <col min="12306" max="12306" width="10.28515625" style="231" customWidth="1"/>
    <col min="12307" max="12307" width="12.5703125" style="231" customWidth="1"/>
    <col min="12308" max="12308" width="10.7109375" style="231" customWidth="1"/>
    <col min="12309" max="12309" width="10.28515625" style="231" customWidth="1"/>
    <col min="12310" max="12310" width="12.42578125" style="231" customWidth="1"/>
    <col min="12311" max="12320" width="10.7109375" style="231" customWidth="1"/>
    <col min="12321" max="12321" width="10.28515625" style="231" customWidth="1"/>
    <col min="12322" max="12323" width="10.7109375" style="231" customWidth="1"/>
    <col min="12324" max="12324" width="10.28515625" style="231" customWidth="1"/>
    <col min="12325" max="12325" width="12.140625" style="231" customWidth="1"/>
    <col min="12326" max="12326" width="10.7109375" style="231" customWidth="1"/>
    <col min="12327" max="12327" width="10.28515625" style="231" customWidth="1"/>
    <col min="12328" max="12328" width="10.7109375" style="231" customWidth="1"/>
    <col min="12329" max="12329" width="9.140625" style="231"/>
    <col min="12330" max="12330" width="13.85546875" style="231" customWidth="1"/>
    <col min="12331" max="12331" width="4.5703125" style="231" customWidth="1"/>
    <col min="12332" max="12333" width="9.140625" style="231"/>
    <col min="12334" max="12334" width="10.140625" style="231" bestFit="1" customWidth="1"/>
    <col min="12335" max="12335" width="12.42578125" style="231" bestFit="1" customWidth="1"/>
    <col min="12336" max="12337" width="12.42578125" style="231" customWidth="1"/>
    <col min="12338" max="12338" width="12.42578125" style="231" bestFit="1" customWidth="1"/>
    <col min="12339" max="12339" width="12.42578125" style="231" customWidth="1"/>
    <col min="12340" max="12340" width="13.5703125" style="231" bestFit="1" customWidth="1"/>
    <col min="12341" max="12341" width="21.5703125" style="231" bestFit="1" customWidth="1"/>
    <col min="12342" max="12342" width="19.42578125" style="231" bestFit="1" customWidth="1"/>
    <col min="12343" max="12343" width="11.42578125" style="231" bestFit="1" customWidth="1"/>
    <col min="12344" max="12345" width="9.140625" style="231"/>
    <col min="12346" max="12346" width="11.42578125" style="231" bestFit="1" customWidth="1"/>
    <col min="12347" max="12490" width="9.140625" style="231"/>
    <col min="12491" max="12491" width="19.5703125" style="231" customWidth="1"/>
    <col min="12492" max="12492" width="5.42578125" style="231" customWidth="1"/>
    <col min="12493" max="12493" width="44.7109375" style="231" customWidth="1"/>
    <col min="12494" max="12494" width="7" style="231" customWidth="1"/>
    <col min="12495" max="12495" width="10.7109375" style="231" customWidth="1"/>
    <col min="12496" max="12496" width="10.28515625" style="231" customWidth="1"/>
    <col min="12497" max="12498" width="10.7109375" style="231" customWidth="1"/>
    <col min="12499" max="12499" width="10.28515625" style="231" customWidth="1"/>
    <col min="12500" max="12501" width="10.7109375" style="231" customWidth="1"/>
    <col min="12502" max="12502" width="10.28515625" style="231" customWidth="1"/>
    <col min="12503" max="12503" width="13" style="231" customWidth="1"/>
    <col min="12504" max="12504" width="10.7109375" style="231" customWidth="1"/>
    <col min="12505" max="12505" width="10.28515625" style="231" customWidth="1"/>
    <col min="12506" max="12506" width="13" style="231" customWidth="1"/>
    <col min="12507" max="12507" width="10.7109375" style="231" customWidth="1"/>
    <col min="12508" max="12508" width="10.28515625" style="231" customWidth="1"/>
    <col min="12509" max="12509" width="13.28515625" style="231" customWidth="1"/>
    <col min="12510" max="12510" width="10.7109375" style="231" customWidth="1"/>
    <col min="12511" max="12511" width="10.28515625" style="231" customWidth="1"/>
    <col min="12512" max="12513" width="10.7109375" style="231" customWidth="1"/>
    <col min="12514" max="12514" width="10.28515625" style="231" customWidth="1"/>
    <col min="12515" max="12515" width="13.42578125" style="231" customWidth="1"/>
    <col min="12516" max="12516" width="10.7109375" style="231" customWidth="1"/>
    <col min="12517" max="12517" width="10.28515625" style="231" customWidth="1"/>
    <col min="12518" max="12519" width="10.7109375" style="231" customWidth="1"/>
    <col min="12520" max="12520" width="10.28515625" style="231" customWidth="1"/>
    <col min="12521" max="12521" width="12.28515625" style="231" customWidth="1"/>
    <col min="12522" max="12522" width="10.7109375" style="231" customWidth="1"/>
    <col min="12523" max="12523" width="10.28515625" style="231" customWidth="1"/>
    <col min="12524" max="12525" width="10.7109375" style="231" customWidth="1"/>
    <col min="12526" max="12526" width="10.28515625" style="231" customWidth="1"/>
    <col min="12527" max="12528" width="10.7109375" style="231" customWidth="1"/>
    <col min="12529" max="12529" width="10.28515625" style="231" customWidth="1"/>
    <col min="12530" max="12531" width="10.7109375" style="231" customWidth="1"/>
    <col min="12532" max="12532" width="10.28515625" style="231" customWidth="1"/>
    <col min="12533" max="12534" width="10.7109375" style="231" customWidth="1"/>
    <col min="12535" max="12535" width="10.28515625" style="231" customWidth="1"/>
    <col min="12536" max="12536" width="12.85546875" style="231" customWidth="1"/>
    <col min="12537" max="12537" width="10.7109375" style="231" customWidth="1"/>
    <col min="12538" max="12538" width="10.28515625" style="231" customWidth="1"/>
    <col min="12539" max="12539" width="12.5703125" style="231" customWidth="1"/>
    <col min="12540" max="12540" width="10.7109375" style="231" customWidth="1"/>
    <col min="12541" max="12541" width="10.28515625" style="231" customWidth="1"/>
    <col min="12542" max="12542" width="12.5703125" style="231" customWidth="1"/>
    <col min="12543" max="12543" width="10.7109375" style="231" customWidth="1"/>
    <col min="12544" max="12544" width="10.28515625" style="231" customWidth="1"/>
    <col min="12545" max="12545" width="12.7109375" style="231" customWidth="1"/>
    <col min="12546" max="12546" width="10.7109375" style="231" customWidth="1"/>
    <col min="12547" max="12547" width="10.28515625" style="231" customWidth="1"/>
    <col min="12548" max="12548" width="13.140625" style="231" customWidth="1"/>
    <col min="12549" max="12549" width="10.7109375" style="231" customWidth="1"/>
    <col min="12550" max="12550" width="10.28515625" style="231" customWidth="1"/>
    <col min="12551" max="12551" width="12.140625" style="231" customWidth="1"/>
    <col min="12552" max="12552" width="10.7109375" style="231" customWidth="1"/>
    <col min="12553" max="12553" width="10.28515625" style="231" customWidth="1"/>
    <col min="12554" max="12554" width="12.42578125" style="231" customWidth="1"/>
    <col min="12555" max="12555" width="10.7109375" style="231" customWidth="1"/>
    <col min="12556" max="12556" width="10.28515625" style="231" customWidth="1"/>
    <col min="12557" max="12558" width="10.7109375" style="231" customWidth="1"/>
    <col min="12559" max="12559" width="10.28515625" style="231" customWidth="1"/>
    <col min="12560" max="12560" width="12.5703125" style="231" customWidth="1"/>
    <col min="12561" max="12561" width="10.7109375" style="231" customWidth="1"/>
    <col min="12562" max="12562" width="10.28515625" style="231" customWidth="1"/>
    <col min="12563" max="12563" width="12.5703125" style="231" customWidth="1"/>
    <col min="12564" max="12564" width="10.7109375" style="231" customWidth="1"/>
    <col min="12565" max="12565" width="10.28515625" style="231" customWidth="1"/>
    <col min="12566" max="12566" width="12.42578125" style="231" customWidth="1"/>
    <col min="12567" max="12576" width="10.7109375" style="231" customWidth="1"/>
    <col min="12577" max="12577" width="10.28515625" style="231" customWidth="1"/>
    <col min="12578" max="12579" width="10.7109375" style="231" customWidth="1"/>
    <col min="12580" max="12580" width="10.28515625" style="231" customWidth="1"/>
    <col min="12581" max="12581" width="12.140625" style="231" customWidth="1"/>
    <col min="12582" max="12582" width="10.7109375" style="231" customWidth="1"/>
    <col min="12583" max="12583" width="10.28515625" style="231" customWidth="1"/>
    <col min="12584" max="12584" width="10.7109375" style="231" customWidth="1"/>
    <col min="12585" max="12585" width="9.140625" style="231"/>
    <col min="12586" max="12586" width="13.85546875" style="231" customWidth="1"/>
    <col min="12587" max="12587" width="4.5703125" style="231" customWidth="1"/>
    <col min="12588" max="12589" width="9.140625" style="231"/>
    <col min="12590" max="12590" width="10.140625" style="231" bestFit="1" customWidth="1"/>
    <col min="12591" max="12591" width="12.42578125" style="231" bestFit="1" customWidth="1"/>
    <col min="12592" max="12593" width="12.42578125" style="231" customWidth="1"/>
    <col min="12594" max="12594" width="12.42578125" style="231" bestFit="1" customWidth="1"/>
    <col min="12595" max="12595" width="12.42578125" style="231" customWidth="1"/>
    <col min="12596" max="12596" width="13.5703125" style="231" bestFit="1" customWidth="1"/>
    <col min="12597" max="12597" width="21.5703125" style="231" bestFit="1" customWidth="1"/>
    <col min="12598" max="12598" width="19.42578125" style="231" bestFit="1" customWidth="1"/>
    <col min="12599" max="12599" width="11.42578125" style="231" bestFit="1" customWidth="1"/>
    <col min="12600" max="12601" width="9.140625" style="231"/>
    <col min="12602" max="12602" width="11.42578125" style="231" bestFit="1" customWidth="1"/>
    <col min="12603" max="12746" width="9.140625" style="231"/>
    <col min="12747" max="12747" width="19.5703125" style="231" customWidth="1"/>
    <col min="12748" max="12748" width="5.42578125" style="231" customWidth="1"/>
    <col min="12749" max="12749" width="44.7109375" style="231" customWidth="1"/>
    <col min="12750" max="12750" width="7" style="231" customWidth="1"/>
    <col min="12751" max="12751" width="10.7109375" style="231" customWidth="1"/>
    <col min="12752" max="12752" width="10.28515625" style="231" customWidth="1"/>
    <col min="12753" max="12754" width="10.7109375" style="231" customWidth="1"/>
    <col min="12755" max="12755" width="10.28515625" style="231" customWidth="1"/>
    <col min="12756" max="12757" width="10.7109375" style="231" customWidth="1"/>
    <col min="12758" max="12758" width="10.28515625" style="231" customWidth="1"/>
    <col min="12759" max="12759" width="13" style="231" customWidth="1"/>
    <col min="12760" max="12760" width="10.7109375" style="231" customWidth="1"/>
    <col min="12761" max="12761" width="10.28515625" style="231" customWidth="1"/>
    <col min="12762" max="12762" width="13" style="231" customWidth="1"/>
    <col min="12763" max="12763" width="10.7109375" style="231" customWidth="1"/>
    <col min="12764" max="12764" width="10.28515625" style="231" customWidth="1"/>
    <col min="12765" max="12765" width="13.28515625" style="231" customWidth="1"/>
    <col min="12766" max="12766" width="10.7109375" style="231" customWidth="1"/>
    <col min="12767" max="12767" width="10.28515625" style="231" customWidth="1"/>
    <col min="12768" max="12769" width="10.7109375" style="231" customWidth="1"/>
    <col min="12770" max="12770" width="10.28515625" style="231" customWidth="1"/>
    <col min="12771" max="12771" width="13.42578125" style="231" customWidth="1"/>
    <col min="12772" max="12772" width="10.7109375" style="231" customWidth="1"/>
    <col min="12773" max="12773" width="10.28515625" style="231" customWidth="1"/>
    <col min="12774" max="12775" width="10.7109375" style="231" customWidth="1"/>
    <col min="12776" max="12776" width="10.28515625" style="231" customWidth="1"/>
    <col min="12777" max="12777" width="12.28515625" style="231" customWidth="1"/>
    <col min="12778" max="12778" width="10.7109375" style="231" customWidth="1"/>
    <col min="12779" max="12779" width="10.28515625" style="231" customWidth="1"/>
    <col min="12780" max="12781" width="10.7109375" style="231" customWidth="1"/>
    <col min="12782" max="12782" width="10.28515625" style="231" customWidth="1"/>
    <col min="12783" max="12784" width="10.7109375" style="231" customWidth="1"/>
    <col min="12785" max="12785" width="10.28515625" style="231" customWidth="1"/>
    <col min="12786" max="12787" width="10.7109375" style="231" customWidth="1"/>
    <col min="12788" max="12788" width="10.28515625" style="231" customWidth="1"/>
    <col min="12789" max="12790" width="10.7109375" style="231" customWidth="1"/>
    <col min="12791" max="12791" width="10.28515625" style="231" customWidth="1"/>
    <col min="12792" max="12792" width="12.85546875" style="231" customWidth="1"/>
    <col min="12793" max="12793" width="10.7109375" style="231" customWidth="1"/>
    <col min="12794" max="12794" width="10.28515625" style="231" customWidth="1"/>
    <col min="12795" max="12795" width="12.5703125" style="231" customWidth="1"/>
    <col min="12796" max="12796" width="10.7109375" style="231" customWidth="1"/>
    <col min="12797" max="12797" width="10.28515625" style="231" customWidth="1"/>
    <col min="12798" max="12798" width="12.5703125" style="231" customWidth="1"/>
    <col min="12799" max="12799" width="10.7109375" style="231" customWidth="1"/>
    <col min="12800" max="12800" width="10.28515625" style="231" customWidth="1"/>
    <col min="12801" max="12801" width="12.7109375" style="231" customWidth="1"/>
    <col min="12802" max="12802" width="10.7109375" style="231" customWidth="1"/>
    <col min="12803" max="12803" width="10.28515625" style="231" customWidth="1"/>
    <col min="12804" max="12804" width="13.140625" style="231" customWidth="1"/>
    <col min="12805" max="12805" width="10.7109375" style="231" customWidth="1"/>
    <col min="12806" max="12806" width="10.28515625" style="231" customWidth="1"/>
    <col min="12807" max="12807" width="12.140625" style="231" customWidth="1"/>
    <col min="12808" max="12808" width="10.7109375" style="231" customWidth="1"/>
    <col min="12809" max="12809" width="10.28515625" style="231" customWidth="1"/>
    <col min="12810" max="12810" width="12.42578125" style="231" customWidth="1"/>
    <col min="12811" max="12811" width="10.7109375" style="231" customWidth="1"/>
    <col min="12812" max="12812" width="10.28515625" style="231" customWidth="1"/>
    <col min="12813" max="12814" width="10.7109375" style="231" customWidth="1"/>
    <col min="12815" max="12815" width="10.28515625" style="231" customWidth="1"/>
    <col min="12816" max="12816" width="12.5703125" style="231" customWidth="1"/>
    <col min="12817" max="12817" width="10.7109375" style="231" customWidth="1"/>
    <col min="12818" max="12818" width="10.28515625" style="231" customWidth="1"/>
    <col min="12819" max="12819" width="12.5703125" style="231" customWidth="1"/>
    <col min="12820" max="12820" width="10.7109375" style="231" customWidth="1"/>
    <col min="12821" max="12821" width="10.28515625" style="231" customWidth="1"/>
    <col min="12822" max="12822" width="12.42578125" style="231" customWidth="1"/>
    <col min="12823" max="12832" width="10.7109375" style="231" customWidth="1"/>
    <col min="12833" max="12833" width="10.28515625" style="231" customWidth="1"/>
    <col min="12834" max="12835" width="10.7109375" style="231" customWidth="1"/>
    <col min="12836" max="12836" width="10.28515625" style="231" customWidth="1"/>
    <col min="12837" max="12837" width="12.140625" style="231" customWidth="1"/>
    <col min="12838" max="12838" width="10.7109375" style="231" customWidth="1"/>
    <col min="12839" max="12839" width="10.28515625" style="231" customWidth="1"/>
    <col min="12840" max="12840" width="10.7109375" style="231" customWidth="1"/>
    <col min="12841" max="12841" width="9.140625" style="231"/>
    <col min="12842" max="12842" width="13.85546875" style="231" customWidth="1"/>
    <col min="12843" max="12843" width="4.5703125" style="231" customWidth="1"/>
    <col min="12844" max="12845" width="9.140625" style="231"/>
    <col min="12846" max="12846" width="10.140625" style="231" bestFit="1" customWidth="1"/>
    <col min="12847" max="12847" width="12.42578125" style="231" bestFit="1" customWidth="1"/>
    <col min="12848" max="12849" width="12.42578125" style="231" customWidth="1"/>
    <col min="12850" max="12850" width="12.42578125" style="231" bestFit="1" customWidth="1"/>
    <col min="12851" max="12851" width="12.42578125" style="231" customWidth="1"/>
    <col min="12852" max="12852" width="13.5703125" style="231" bestFit="1" customWidth="1"/>
    <col min="12853" max="12853" width="21.5703125" style="231" bestFit="1" customWidth="1"/>
    <col min="12854" max="12854" width="19.42578125" style="231" bestFit="1" customWidth="1"/>
    <col min="12855" max="12855" width="11.42578125" style="231" bestFit="1" customWidth="1"/>
    <col min="12856" max="12857" width="9.140625" style="231"/>
    <col min="12858" max="12858" width="11.42578125" style="231" bestFit="1" customWidth="1"/>
    <col min="12859" max="13002" width="9.140625" style="231"/>
    <col min="13003" max="13003" width="19.5703125" style="231" customWidth="1"/>
    <col min="13004" max="13004" width="5.42578125" style="231" customWidth="1"/>
    <col min="13005" max="13005" width="44.7109375" style="231" customWidth="1"/>
    <col min="13006" max="13006" width="7" style="231" customWidth="1"/>
    <col min="13007" max="13007" width="10.7109375" style="231" customWidth="1"/>
    <col min="13008" max="13008" width="10.28515625" style="231" customWidth="1"/>
    <col min="13009" max="13010" width="10.7109375" style="231" customWidth="1"/>
    <col min="13011" max="13011" width="10.28515625" style="231" customWidth="1"/>
    <col min="13012" max="13013" width="10.7109375" style="231" customWidth="1"/>
    <col min="13014" max="13014" width="10.28515625" style="231" customWidth="1"/>
    <col min="13015" max="13015" width="13" style="231" customWidth="1"/>
    <col min="13016" max="13016" width="10.7109375" style="231" customWidth="1"/>
    <col min="13017" max="13017" width="10.28515625" style="231" customWidth="1"/>
    <col min="13018" max="13018" width="13" style="231" customWidth="1"/>
    <col min="13019" max="13019" width="10.7109375" style="231" customWidth="1"/>
    <col min="13020" max="13020" width="10.28515625" style="231" customWidth="1"/>
    <col min="13021" max="13021" width="13.28515625" style="231" customWidth="1"/>
    <col min="13022" max="13022" width="10.7109375" style="231" customWidth="1"/>
    <col min="13023" max="13023" width="10.28515625" style="231" customWidth="1"/>
    <col min="13024" max="13025" width="10.7109375" style="231" customWidth="1"/>
    <col min="13026" max="13026" width="10.28515625" style="231" customWidth="1"/>
    <col min="13027" max="13027" width="13.42578125" style="231" customWidth="1"/>
    <col min="13028" max="13028" width="10.7109375" style="231" customWidth="1"/>
    <col min="13029" max="13029" width="10.28515625" style="231" customWidth="1"/>
    <col min="13030" max="13031" width="10.7109375" style="231" customWidth="1"/>
    <col min="13032" max="13032" width="10.28515625" style="231" customWidth="1"/>
    <col min="13033" max="13033" width="12.28515625" style="231" customWidth="1"/>
    <col min="13034" max="13034" width="10.7109375" style="231" customWidth="1"/>
    <col min="13035" max="13035" width="10.28515625" style="231" customWidth="1"/>
    <col min="13036" max="13037" width="10.7109375" style="231" customWidth="1"/>
    <col min="13038" max="13038" width="10.28515625" style="231" customWidth="1"/>
    <col min="13039" max="13040" width="10.7109375" style="231" customWidth="1"/>
    <col min="13041" max="13041" width="10.28515625" style="231" customWidth="1"/>
    <col min="13042" max="13043" width="10.7109375" style="231" customWidth="1"/>
    <col min="13044" max="13044" width="10.28515625" style="231" customWidth="1"/>
    <col min="13045" max="13046" width="10.7109375" style="231" customWidth="1"/>
    <col min="13047" max="13047" width="10.28515625" style="231" customWidth="1"/>
    <col min="13048" max="13048" width="12.85546875" style="231" customWidth="1"/>
    <col min="13049" max="13049" width="10.7109375" style="231" customWidth="1"/>
    <col min="13050" max="13050" width="10.28515625" style="231" customWidth="1"/>
    <col min="13051" max="13051" width="12.5703125" style="231" customWidth="1"/>
    <col min="13052" max="13052" width="10.7109375" style="231" customWidth="1"/>
    <col min="13053" max="13053" width="10.28515625" style="231" customWidth="1"/>
    <col min="13054" max="13054" width="12.5703125" style="231" customWidth="1"/>
    <col min="13055" max="13055" width="10.7109375" style="231" customWidth="1"/>
    <col min="13056" max="13056" width="10.28515625" style="231" customWidth="1"/>
    <col min="13057" max="13057" width="12.7109375" style="231" customWidth="1"/>
    <col min="13058" max="13058" width="10.7109375" style="231" customWidth="1"/>
    <col min="13059" max="13059" width="10.28515625" style="231" customWidth="1"/>
    <col min="13060" max="13060" width="13.140625" style="231" customWidth="1"/>
    <col min="13061" max="13061" width="10.7109375" style="231" customWidth="1"/>
    <col min="13062" max="13062" width="10.28515625" style="231" customWidth="1"/>
    <col min="13063" max="13063" width="12.140625" style="231" customWidth="1"/>
    <col min="13064" max="13064" width="10.7109375" style="231" customWidth="1"/>
    <col min="13065" max="13065" width="10.28515625" style="231" customWidth="1"/>
    <col min="13066" max="13066" width="12.42578125" style="231" customWidth="1"/>
    <col min="13067" max="13067" width="10.7109375" style="231" customWidth="1"/>
    <col min="13068" max="13068" width="10.28515625" style="231" customWidth="1"/>
    <col min="13069" max="13070" width="10.7109375" style="231" customWidth="1"/>
    <col min="13071" max="13071" width="10.28515625" style="231" customWidth="1"/>
    <col min="13072" max="13072" width="12.5703125" style="231" customWidth="1"/>
    <col min="13073" max="13073" width="10.7109375" style="231" customWidth="1"/>
    <col min="13074" max="13074" width="10.28515625" style="231" customWidth="1"/>
    <col min="13075" max="13075" width="12.5703125" style="231" customWidth="1"/>
    <col min="13076" max="13076" width="10.7109375" style="231" customWidth="1"/>
    <col min="13077" max="13077" width="10.28515625" style="231" customWidth="1"/>
    <col min="13078" max="13078" width="12.42578125" style="231" customWidth="1"/>
    <col min="13079" max="13088" width="10.7109375" style="231" customWidth="1"/>
    <col min="13089" max="13089" width="10.28515625" style="231" customWidth="1"/>
    <col min="13090" max="13091" width="10.7109375" style="231" customWidth="1"/>
    <col min="13092" max="13092" width="10.28515625" style="231" customWidth="1"/>
    <col min="13093" max="13093" width="12.140625" style="231" customWidth="1"/>
    <col min="13094" max="13094" width="10.7109375" style="231" customWidth="1"/>
    <col min="13095" max="13095" width="10.28515625" style="231" customWidth="1"/>
    <col min="13096" max="13096" width="10.7109375" style="231" customWidth="1"/>
    <col min="13097" max="13097" width="9.140625" style="231"/>
    <col min="13098" max="13098" width="13.85546875" style="231" customWidth="1"/>
    <col min="13099" max="13099" width="4.5703125" style="231" customWidth="1"/>
    <col min="13100" max="13101" width="9.140625" style="231"/>
    <col min="13102" max="13102" width="10.140625" style="231" bestFit="1" customWidth="1"/>
    <col min="13103" max="13103" width="12.42578125" style="231" bestFit="1" customWidth="1"/>
    <col min="13104" max="13105" width="12.42578125" style="231" customWidth="1"/>
    <col min="13106" max="13106" width="12.42578125" style="231" bestFit="1" customWidth="1"/>
    <col min="13107" max="13107" width="12.42578125" style="231" customWidth="1"/>
    <col min="13108" max="13108" width="13.5703125" style="231" bestFit="1" customWidth="1"/>
    <col min="13109" max="13109" width="21.5703125" style="231" bestFit="1" customWidth="1"/>
    <col min="13110" max="13110" width="19.42578125" style="231" bestFit="1" customWidth="1"/>
    <col min="13111" max="13111" width="11.42578125" style="231" bestFit="1" customWidth="1"/>
    <col min="13112" max="13113" width="9.140625" style="231"/>
    <col min="13114" max="13114" width="11.42578125" style="231" bestFit="1" customWidth="1"/>
    <col min="13115" max="13258" width="9.140625" style="231"/>
    <col min="13259" max="13259" width="19.5703125" style="231" customWidth="1"/>
    <col min="13260" max="13260" width="5.42578125" style="231" customWidth="1"/>
    <col min="13261" max="13261" width="44.7109375" style="231" customWidth="1"/>
    <col min="13262" max="13262" width="7" style="231" customWidth="1"/>
    <col min="13263" max="13263" width="10.7109375" style="231" customWidth="1"/>
    <col min="13264" max="13264" width="10.28515625" style="231" customWidth="1"/>
    <col min="13265" max="13266" width="10.7109375" style="231" customWidth="1"/>
    <col min="13267" max="13267" width="10.28515625" style="231" customWidth="1"/>
    <col min="13268" max="13269" width="10.7109375" style="231" customWidth="1"/>
    <col min="13270" max="13270" width="10.28515625" style="231" customWidth="1"/>
    <col min="13271" max="13271" width="13" style="231" customWidth="1"/>
    <col min="13272" max="13272" width="10.7109375" style="231" customWidth="1"/>
    <col min="13273" max="13273" width="10.28515625" style="231" customWidth="1"/>
    <col min="13274" max="13274" width="13" style="231" customWidth="1"/>
    <col min="13275" max="13275" width="10.7109375" style="231" customWidth="1"/>
    <col min="13276" max="13276" width="10.28515625" style="231" customWidth="1"/>
    <col min="13277" max="13277" width="13.28515625" style="231" customWidth="1"/>
    <col min="13278" max="13278" width="10.7109375" style="231" customWidth="1"/>
    <col min="13279" max="13279" width="10.28515625" style="231" customWidth="1"/>
    <col min="13280" max="13281" width="10.7109375" style="231" customWidth="1"/>
    <col min="13282" max="13282" width="10.28515625" style="231" customWidth="1"/>
    <col min="13283" max="13283" width="13.42578125" style="231" customWidth="1"/>
    <col min="13284" max="13284" width="10.7109375" style="231" customWidth="1"/>
    <col min="13285" max="13285" width="10.28515625" style="231" customWidth="1"/>
    <col min="13286" max="13287" width="10.7109375" style="231" customWidth="1"/>
    <col min="13288" max="13288" width="10.28515625" style="231" customWidth="1"/>
    <col min="13289" max="13289" width="12.28515625" style="231" customWidth="1"/>
    <col min="13290" max="13290" width="10.7109375" style="231" customWidth="1"/>
    <col min="13291" max="13291" width="10.28515625" style="231" customWidth="1"/>
    <col min="13292" max="13293" width="10.7109375" style="231" customWidth="1"/>
    <col min="13294" max="13294" width="10.28515625" style="231" customWidth="1"/>
    <col min="13295" max="13296" width="10.7109375" style="231" customWidth="1"/>
    <col min="13297" max="13297" width="10.28515625" style="231" customWidth="1"/>
    <col min="13298" max="13299" width="10.7109375" style="231" customWidth="1"/>
    <col min="13300" max="13300" width="10.28515625" style="231" customWidth="1"/>
    <col min="13301" max="13302" width="10.7109375" style="231" customWidth="1"/>
    <col min="13303" max="13303" width="10.28515625" style="231" customWidth="1"/>
    <col min="13304" max="13304" width="12.85546875" style="231" customWidth="1"/>
    <col min="13305" max="13305" width="10.7109375" style="231" customWidth="1"/>
    <col min="13306" max="13306" width="10.28515625" style="231" customWidth="1"/>
    <col min="13307" max="13307" width="12.5703125" style="231" customWidth="1"/>
    <col min="13308" max="13308" width="10.7109375" style="231" customWidth="1"/>
    <col min="13309" max="13309" width="10.28515625" style="231" customWidth="1"/>
    <col min="13310" max="13310" width="12.5703125" style="231" customWidth="1"/>
    <col min="13311" max="13311" width="10.7109375" style="231" customWidth="1"/>
    <col min="13312" max="13312" width="10.28515625" style="231" customWidth="1"/>
    <col min="13313" max="13313" width="12.7109375" style="231" customWidth="1"/>
    <col min="13314" max="13314" width="10.7109375" style="231" customWidth="1"/>
    <col min="13315" max="13315" width="10.28515625" style="231" customWidth="1"/>
    <col min="13316" max="13316" width="13.140625" style="231" customWidth="1"/>
    <col min="13317" max="13317" width="10.7109375" style="231" customWidth="1"/>
    <col min="13318" max="13318" width="10.28515625" style="231" customWidth="1"/>
    <col min="13319" max="13319" width="12.140625" style="231" customWidth="1"/>
    <col min="13320" max="13320" width="10.7109375" style="231" customWidth="1"/>
    <col min="13321" max="13321" width="10.28515625" style="231" customWidth="1"/>
    <col min="13322" max="13322" width="12.42578125" style="231" customWidth="1"/>
    <col min="13323" max="13323" width="10.7109375" style="231" customWidth="1"/>
    <col min="13324" max="13324" width="10.28515625" style="231" customWidth="1"/>
    <col min="13325" max="13326" width="10.7109375" style="231" customWidth="1"/>
    <col min="13327" max="13327" width="10.28515625" style="231" customWidth="1"/>
    <col min="13328" max="13328" width="12.5703125" style="231" customWidth="1"/>
    <col min="13329" max="13329" width="10.7109375" style="231" customWidth="1"/>
    <col min="13330" max="13330" width="10.28515625" style="231" customWidth="1"/>
    <col min="13331" max="13331" width="12.5703125" style="231" customWidth="1"/>
    <col min="13332" max="13332" width="10.7109375" style="231" customWidth="1"/>
    <col min="13333" max="13333" width="10.28515625" style="231" customWidth="1"/>
    <col min="13334" max="13334" width="12.42578125" style="231" customWidth="1"/>
    <col min="13335" max="13344" width="10.7109375" style="231" customWidth="1"/>
    <col min="13345" max="13345" width="10.28515625" style="231" customWidth="1"/>
    <col min="13346" max="13347" width="10.7109375" style="231" customWidth="1"/>
    <col min="13348" max="13348" width="10.28515625" style="231" customWidth="1"/>
    <col min="13349" max="13349" width="12.140625" style="231" customWidth="1"/>
    <col min="13350" max="13350" width="10.7109375" style="231" customWidth="1"/>
    <col min="13351" max="13351" width="10.28515625" style="231" customWidth="1"/>
    <col min="13352" max="13352" width="10.7109375" style="231" customWidth="1"/>
    <col min="13353" max="13353" width="9.140625" style="231"/>
    <col min="13354" max="13354" width="13.85546875" style="231" customWidth="1"/>
    <col min="13355" max="13355" width="4.5703125" style="231" customWidth="1"/>
    <col min="13356" max="13357" width="9.140625" style="231"/>
    <col min="13358" max="13358" width="10.140625" style="231" bestFit="1" customWidth="1"/>
    <col min="13359" max="13359" width="12.42578125" style="231" bestFit="1" customWidth="1"/>
    <col min="13360" max="13361" width="12.42578125" style="231" customWidth="1"/>
    <col min="13362" max="13362" width="12.42578125" style="231" bestFit="1" customWidth="1"/>
    <col min="13363" max="13363" width="12.42578125" style="231" customWidth="1"/>
    <col min="13364" max="13364" width="13.5703125" style="231" bestFit="1" customWidth="1"/>
    <col min="13365" max="13365" width="21.5703125" style="231" bestFit="1" customWidth="1"/>
    <col min="13366" max="13366" width="19.42578125" style="231" bestFit="1" customWidth="1"/>
    <col min="13367" max="13367" width="11.42578125" style="231" bestFit="1" customWidth="1"/>
    <col min="13368" max="13369" width="9.140625" style="231"/>
    <col min="13370" max="13370" width="11.42578125" style="231" bestFit="1" customWidth="1"/>
    <col min="13371" max="13514" width="9.140625" style="231"/>
    <col min="13515" max="13515" width="19.5703125" style="231" customWidth="1"/>
    <col min="13516" max="13516" width="5.42578125" style="231" customWidth="1"/>
    <col min="13517" max="13517" width="44.7109375" style="231" customWidth="1"/>
    <col min="13518" max="13518" width="7" style="231" customWidth="1"/>
    <col min="13519" max="13519" width="10.7109375" style="231" customWidth="1"/>
    <col min="13520" max="13520" width="10.28515625" style="231" customWidth="1"/>
    <col min="13521" max="13522" width="10.7109375" style="231" customWidth="1"/>
    <col min="13523" max="13523" width="10.28515625" style="231" customWidth="1"/>
    <col min="13524" max="13525" width="10.7109375" style="231" customWidth="1"/>
    <col min="13526" max="13526" width="10.28515625" style="231" customWidth="1"/>
    <col min="13527" max="13527" width="13" style="231" customWidth="1"/>
    <col min="13528" max="13528" width="10.7109375" style="231" customWidth="1"/>
    <col min="13529" max="13529" width="10.28515625" style="231" customWidth="1"/>
    <col min="13530" max="13530" width="13" style="231" customWidth="1"/>
    <col min="13531" max="13531" width="10.7109375" style="231" customWidth="1"/>
    <col min="13532" max="13532" width="10.28515625" style="231" customWidth="1"/>
    <col min="13533" max="13533" width="13.28515625" style="231" customWidth="1"/>
    <col min="13534" max="13534" width="10.7109375" style="231" customWidth="1"/>
    <col min="13535" max="13535" width="10.28515625" style="231" customWidth="1"/>
    <col min="13536" max="13537" width="10.7109375" style="231" customWidth="1"/>
    <col min="13538" max="13538" width="10.28515625" style="231" customWidth="1"/>
    <col min="13539" max="13539" width="13.42578125" style="231" customWidth="1"/>
    <col min="13540" max="13540" width="10.7109375" style="231" customWidth="1"/>
    <col min="13541" max="13541" width="10.28515625" style="231" customWidth="1"/>
    <col min="13542" max="13543" width="10.7109375" style="231" customWidth="1"/>
    <col min="13544" max="13544" width="10.28515625" style="231" customWidth="1"/>
    <col min="13545" max="13545" width="12.28515625" style="231" customWidth="1"/>
    <col min="13546" max="13546" width="10.7109375" style="231" customWidth="1"/>
    <col min="13547" max="13547" width="10.28515625" style="231" customWidth="1"/>
    <col min="13548" max="13549" width="10.7109375" style="231" customWidth="1"/>
    <col min="13550" max="13550" width="10.28515625" style="231" customWidth="1"/>
    <col min="13551" max="13552" width="10.7109375" style="231" customWidth="1"/>
    <col min="13553" max="13553" width="10.28515625" style="231" customWidth="1"/>
    <col min="13554" max="13555" width="10.7109375" style="231" customWidth="1"/>
    <col min="13556" max="13556" width="10.28515625" style="231" customWidth="1"/>
    <col min="13557" max="13558" width="10.7109375" style="231" customWidth="1"/>
    <col min="13559" max="13559" width="10.28515625" style="231" customWidth="1"/>
    <col min="13560" max="13560" width="12.85546875" style="231" customWidth="1"/>
    <col min="13561" max="13561" width="10.7109375" style="231" customWidth="1"/>
    <col min="13562" max="13562" width="10.28515625" style="231" customWidth="1"/>
    <col min="13563" max="13563" width="12.5703125" style="231" customWidth="1"/>
    <col min="13564" max="13564" width="10.7109375" style="231" customWidth="1"/>
    <col min="13565" max="13565" width="10.28515625" style="231" customWidth="1"/>
    <col min="13566" max="13566" width="12.5703125" style="231" customWidth="1"/>
    <col min="13567" max="13567" width="10.7109375" style="231" customWidth="1"/>
    <col min="13568" max="13568" width="10.28515625" style="231" customWidth="1"/>
    <col min="13569" max="13569" width="12.7109375" style="231" customWidth="1"/>
    <col min="13570" max="13570" width="10.7109375" style="231" customWidth="1"/>
    <col min="13571" max="13571" width="10.28515625" style="231" customWidth="1"/>
    <col min="13572" max="13572" width="13.140625" style="231" customWidth="1"/>
    <col min="13573" max="13573" width="10.7109375" style="231" customWidth="1"/>
    <col min="13574" max="13574" width="10.28515625" style="231" customWidth="1"/>
    <col min="13575" max="13575" width="12.140625" style="231" customWidth="1"/>
    <col min="13576" max="13576" width="10.7109375" style="231" customWidth="1"/>
    <col min="13577" max="13577" width="10.28515625" style="231" customWidth="1"/>
    <col min="13578" max="13578" width="12.42578125" style="231" customWidth="1"/>
    <col min="13579" max="13579" width="10.7109375" style="231" customWidth="1"/>
    <col min="13580" max="13580" width="10.28515625" style="231" customWidth="1"/>
    <col min="13581" max="13582" width="10.7109375" style="231" customWidth="1"/>
    <col min="13583" max="13583" width="10.28515625" style="231" customWidth="1"/>
    <col min="13584" max="13584" width="12.5703125" style="231" customWidth="1"/>
    <col min="13585" max="13585" width="10.7109375" style="231" customWidth="1"/>
    <col min="13586" max="13586" width="10.28515625" style="231" customWidth="1"/>
    <col min="13587" max="13587" width="12.5703125" style="231" customWidth="1"/>
    <col min="13588" max="13588" width="10.7109375" style="231" customWidth="1"/>
    <col min="13589" max="13589" width="10.28515625" style="231" customWidth="1"/>
    <col min="13590" max="13590" width="12.42578125" style="231" customWidth="1"/>
    <col min="13591" max="13600" width="10.7109375" style="231" customWidth="1"/>
    <col min="13601" max="13601" width="10.28515625" style="231" customWidth="1"/>
    <col min="13602" max="13603" width="10.7109375" style="231" customWidth="1"/>
    <col min="13604" max="13604" width="10.28515625" style="231" customWidth="1"/>
    <col min="13605" max="13605" width="12.140625" style="231" customWidth="1"/>
    <col min="13606" max="13606" width="10.7109375" style="231" customWidth="1"/>
    <col min="13607" max="13607" width="10.28515625" style="231" customWidth="1"/>
    <col min="13608" max="13608" width="10.7109375" style="231" customWidth="1"/>
    <col min="13609" max="13609" width="9.140625" style="231"/>
    <col min="13610" max="13610" width="13.85546875" style="231" customWidth="1"/>
    <col min="13611" max="13611" width="4.5703125" style="231" customWidth="1"/>
    <col min="13612" max="13613" width="9.140625" style="231"/>
    <col min="13614" max="13614" width="10.140625" style="231" bestFit="1" customWidth="1"/>
    <col min="13615" max="13615" width="12.42578125" style="231" bestFit="1" customWidth="1"/>
    <col min="13616" max="13617" width="12.42578125" style="231" customWidth="1"/>
    <col min="13618" max="13618" width="12.42578125" style="231" bestFit="1" customWidth="1"/>
    <col min="13619" max="13619" width="12.42578125" style="231" customWidth="1"/>
    <col min="13620" max="13620" width="13.5703125" style="231" bestFit="1" customWidth="1"/>
    <col min="13621" max="13621" width="21.5703125" style="231" bestFit="1" customWidth="1"/>
    <col min="13622" max="13622" width="19.42578125" style="231" bestFit="1" customWidth="1"/>
    <col min="13623" max="13623" width="11.42578125" style="231" bestFit="1" customWidth="1"/>
    <col min="13624" max="13625" width="9.140625" style="231"/>
    <col min="13626" max="13626" width="11.42578125" style="231" bestFit="1" customWidth="1"/>
    <col min="13627" max="13770" width="9.140625" style="231"/>
    <col min="13771" max="13771" width="19.5703125" style="231" customWidth="1"/>
    <col min="13772" max="13772" width="5.42578125" style="231" customWidth="1"/>
    <col min="13773" max="13773" width="44.7109375" style="231" customWidth="1"/>
    <col min="13774" max="13774" width="7" style="231" customWidth="1"/>
    <col min="13775" max="13775" width="10.7109375" style="231" customWidth="1"/>
    <col min="13776" max="13776" width="10.28515625" style="231" customWidth="1"/>
    <col min="13777" max="13778" width="10.7109375" style="231" customWidth="1"/>
    <col min="13779" max="13779" width="10.28515625" style="231" customWidth="1"/>
    <col min="13780" max="13781" width="10.7109375" style="231" customWidth="1"/>
    <col min="13782" max="13782" width="10.28515625" style="231" customWidth="1"/>
    <col min="13783" max="13783" width="13" style="231" customWidth="1"/>
    <col min="13784" max="13784" width="10.7109375" style="231" customWidth="1"/>
    <col min="13785" max="13785" width="10.28515625" style="231" customWidth="1"/>
    <col min="13786" max="13786" width="13" style="231" customWidth="1"/>
    <col min="13787" max="13787" width="10.7109375" style="231" customWidth="1"/>
    <col min="13788" max="13788" width="10.28515625" style="231" customWidth="1"/>
    <col min="13789" max="13789" width="13.28515625" style="231" customWidth="1"/>
    <col min="13790" max="13790" width="10.7109375" style="231" customWidth="1"/>
    <col min="13791" max="13791" width="10.28515625" style="231" customWidth="1"/>
    <col min="13792" max="13793" width="10.7109375" style="231" customWidth="1"/>
    <col min="13794" max="13794" width="10.28515625" style="231" customWidth="1"/>
    <col min="13795" max="13795" width="13.42578125" style="231" customWidth="1"/>
    <col min="13796" max="13796" width="10.7109375" style="231" customWidth="1"/>
    <col min="13797" max="13797" width="10.28515625" style="231" customWidth="1"/>
    <col min="13798" max="13799" width="10.7109375" style="231" customWidth="1"/>
    <col min="13800" max="13800" width="10.28515625" style="231" customWidth="1"/>
    <col min="13801" max="13801" width="12.28515625" style="231" customWidth="1"/>
    <col min="13802" max="13802" width="10.7109375" style="231" customWidth="1"/>
    <col min="13803" max="13803" width="10.28515625" style="231" customWidth="1"/>
    <col min="13804" max="13805" width="10.7109375" style="231" customWidth="1"/>
    <col min="13806" max="13806" width="10.28515625" style="231" customWidth="1"/>
    <col min="13807" max="13808" width="10.7109375" style="231" customWidth="1"/>
    <col min="13809" max="13809" width="10.28515625" style="231" customWidth="1"/>
    <col min="13810" max="13811" width="10.7109375" style="231" customWidth="1"/>
    <col min="13812" max="13812" width="10.28515625" style="231" customWidth="1"/>
    <col min="13813" max="13814" width="10.7109375" style="231" customWidth="1"/>
    <col min="13815" max="13815" width="10.28515625" style="231" customWidth="1"/>
    <col min="13816" max="13816" width="12.85546875" style="231" customWidth="1"/>
    <col min="13817" max="13817" width="10.7109375" style="231" customWidth="1"/>
    <col min="13818" max="13818" width="10.28515625" style="231" customWidth="1"/>
    <col min="13819" max="13819" width="12.5703125" style="231" customWidth="1"/>
    <col min="13820" max="13820" width="10.7109375" style="231" customWidth="1"/>
    <col min="13821" max="13821" width="10.28515625" style="231" customWidth="1"/>
    <col min="13822" max="13822" width="12.5703125" style="231" customWidth="1"/>
    <col min="13823" max="13823" width="10.7109375" style="231" customWidth="1"/>
    <col min="13824" max="13824" width="10.28515625" style="231" customWidth="1"/>
    <col min="13825" max="13825" width="12.7109375" style="231" customWidth="1"/>
    <col min="13826" max="13826" width="10.7109375" style="231" customWidth="1"/>
    <col min="13827" max="13827" width="10.28515625" style="231" customWidth="1"/>
    <col min="13828" max="13828" width="13.140625" style="231" customWidth="1"/>
    <col min="13829" max="13829" width="10.7109375" style="231" customWidth="1"/>
    <col min="13830" max="13830" width="10.28515625" style="231" customWidth="1"/>
    <col min="13831" max="13831" width="12.140625" style="231" customWidth="1"/>
    <col min="13832" max="13832" width="10.7109375" style="231" customWidth="1"/>
    <col min="13833" max="13833" width="10.28515625" style="231" customWidth="1"/>
    <col min="13834" max="13834" width="12.42578125" style="231" customWidth="1"/>
    <col min="13835" max="13835" width="10.7109375" style="231" customWidth="1"/>
    <col min="13836" max="13836" width="10.28515625" style="231" customWidth="1"/>
    <col min="13837" max="13838" width="10.7109375" style="231" customWidth="1"/>
    <col min="13839" max="13839" width="10.28515625" style="231" customWidth="1"/>
    <col min="13840" max="13840" width="12.5703125" style="231" customWidth="1"/>
    <col min="13841" max="13841" width="10.7109375" style="231" customWidth="1"/>
    <col min="13842" max="13842" width="10.28515625" style="231" customWidth="1"/>
    <col min="13843" max="13843" width="12.5703125" style="231" customWidth="1"/>
    <col min="13844" max="13844" width="10.7109375" style="231" customWidth="1"/>
    <col min="13845" max="13845" width="10.28515625" style="231" customWidth="1"/>
    <col min="13846" max="13846" width="12.42578125" style="231" customWidth="1"/>
    <col min="13847" max="13856" width="10.7109375" style="231" customWidth="1"/>
    <col min="13857" max="13857" width="10.28515625" style="231" customWidth="1"/>
    <col min="13858" max="13859" width="10.7109375" style="231" customWidth="1"/>
    <col min="13860" max="13860" width="10.28515625" style="231" customWidth="1"/>
    <col min="13861" max="13861" width="12.140625" style="231" customWidth="1"/>
    <col min="13862" max="13862" width="10.7109375" style="231" customWidth="1"/>
    <col min="13863" max="13863" width="10.28515625" style="231" customWidth="1"/>
    <col min="13864" max="13864" width="10.7109375" style="231" customWidth="1"/>
    <col min="13865" max="13865" width="9.140625" style="231"/>
    <col min="13866" max="13866" width="13.85546875" style="231" customWidth="1"/>
    <col min="13867" max="13867" width="4.5703125" style="231" customWidth="1"/>
    <col min="13868" max="13869" width="9.140625" style="231"/>
    <col min="13870" max="13870" width="10.140625" style="231" bestFit="1" customWidth="1"/>
    <col min="13871" max="13871" width="12.42578125" style="231" bestFit="1" customWidth="1"/>
    <col min="13872" max="13873" width="12.42578125" style="231" customWidth="1"/>
    <col min="13874" max="13874" width="12.42578125" style="231" bestFit="1" customWidth="1"/>
    <col min="13875" max="13875" width="12.42578125" style="231" customWidth="1"/>
    <col min="13876" max="13876" width="13.5703125" style="231" bestFit="1" customWidth="1"/>
    <col min="13877" max="13877" width="21.5703125" style="231" bestFit="1" customWidth="1"/>
    <col min="13878" max="13878" width="19.42578125" style="231" bestFit="1" customWidth="1"/>
    <col min="13879" max="13879" width="11.42578125" style="231" bestFit="1" customWidth="1"/>
    <col min="13880" max="13881" width="9.140625" style="231"/>
    <col min="13882" max="13882" width="11.42578125" style="231" bestFit="1" customWidth="1"/>
    <col min="13883" max="14026" width="9.140625" style="231"/>
    <col min="14027" max="14027" width="19.5703125" style="231" customWidth="1"/>
    <col min="14028" max="14028" width="5.42578125" style="231" customWidth="1"/>
    <col min="14029" max="14029" width="44.7109375" style="231" customWidth="1"/>
    <col min="14030" max="14030" width="7" style="231" customWidth="1"/>
    <col min="14031" max="14031" width="10.7109375" style="231" customWidth="1"/>
    <col min="14032" max="14032" width="10.28515625" style="231" customWidth="1"/>
    <col min="14033" max="14034" width="10.7109375" style="231" customWidth="1"/>
    <col min="14035" max="14035" width="10.28515625" style="231" customWidth="1"/>
    <col min="14036" max="14037" width="10.7109375" style="231" customWidth="1"/>
    <col min="14038" max="14038" width="10.28515625" style="231" customWidth="1"/>
    <col min="14039" max="14039" width="13" style="231" customWidth="1"/>
    <col min="14040" max="14040" width="10.7109375" style="231" customWidth="1"/>
    <col min="14041" max="14041" width="10.28515625" style="231" customWidth="1"/>
    <col min="14042" max="14042" width="13" style="231" customWidth="1"/>
    <col min="14043" max="14043" width="10.7109375" style="231" customWidth="1"/>
    <col min="14044" max="14044" width="10.28515625" style="231" customWidth="1"/>
    <col min="14045" max="14045" width="13.28515625" style="231" customWidth="1"/>
    <col min="14046" max="14046" width="10.7109375" style="231" customWidth="1"/>
    <col min="14047" max="14047" width="10.28515625" style="231" customWidth="1"/>
    <col min="14048" max="14049" width="10.7109375" style="231" customWidth="1"/>
    <col min="14050" max="14050" width="10.28515625" style="231" customWidth="1"/>
    <col min="14051" max="14051" width="13.42578125" style="231" customWidth="1"/>
    <col min="14052" max="14052" width="10.7109375" style="231" customWidth="1"/>
    <col min="14053" max="14053" width="10.28515625" style="231" customWidth="1"/>
    <col min="14054" max="14055" width="10.7109375" style="231" customWidth="1"/>
    <col min="14056" max="14056" width="10.28515625" style="231" customWidth="1"/>
    <col min="14057" max="14057" width="12.28515625" style="231" customWidth="1"/>
    <col min="14058" max="14058" width="10.7109375" style="231" customWidth="1"/>
    <col min="14059" max="14059" width="10.28515625" style="231" customWidth="1"/>
    <col min="14060" max="14061" width="10.7109375" style="231" customWidth="1"/>
    <col min="14062" max="14062" width="10.28515625" style="231" customWidth="1"/>
    <col min="14063" max="14064" width="10.7109375" style="231" customWidth="1"/>
    <col min="14065" max="14065" width="10.28515625" style="231" customWidth="1"/>
    <col min="14066" max="14067" width="10.7109375" style="231" customWidth="1"/>
    <col min="14068" max="14068" width="10.28515625" style="231" customWidth="1"/>
    <col min="14069" max="14070" width="10.7109375" style="231" customWidth="1"/>
    <col min="14071" max="14071" width="10.28515625" style="231" customWidth="1"/>
    <col min="14072" max="14072" width="12.85546875" style="231" customWidth="1"/>
    <col min="14073" max="14073" width="10.7109375" style="231" customWidth="1"/>
    <col min="14074" max="14074" width="10.28515625" style="231" customWidth="1"/>
    <col min="14075" max="14075" width="12.5703125" style="231" customWidth="1"/>
    <col min="14076" max="14076" width="10.7109375" style="231" customWidth="1"/>
    <col min="14077" max="14077" width="10.28515625" style="231" customWidth="1"/>
    <col min="14078" max="14078" width="12.5703125" style="231" customWidth="1"/>
    <col min="14079" max="14079" width="10.7109375" style="231" customWidth="1"/>
    <col min="14080" max="14080" width="10.28515625" style="231" customWidth="1"/>
    <col min="14081" max="14081" width="12.7109375" style="231" customWidth="1"/>
    <col min="14082" max="14082" width="10.7109375" style="231" customWidth="1"/>
    <col min="14083" max="14083" width="10.28515625" style="231" customWidth="1"/>
    <col min="14084" max="14084" width="13.140625" style="231" customWidth="1"/>
    <col min="14085" max="14085" width="10.7109375" style="231" customWidth="1"/>
    <col min="14086" max="14086" width="10.28515625" style="231" customWidth="1"/>
    <col min="14087" max="14087" width="12.140625" style="231" customWidth="1"/>
    <col min="14088" max="14088" width="10.7109375" style="231" customWidth="1"/>
    <col min="14089" max="14089" width="10.28515625" style="231" customWidth="1"/>
    <col min="14090" max="14090" width="12.42578125" style="231" customWidth="1"/>
    <col min="14091" max="14091" width="10.7109375" style="231" customWidth="1"/>
    <col min="14092" max="14092" width="10.28515625" style="231" customWidth="1"/>
    <col min="14093" max="14094" width="10.7109375" style="231" customWidth="1"/>
    <col min="14095" max="14095" width="10.28515625" style="231" customWidth="1"/>
    <col min="14096" max="14096" width="12.5703125" style="231" customWidth="1"/>
    <col min="14097" max="14097" width="10.7109375" style="231" customWidth="1"/>
    <col min="14098" max="14098" width="10.28515625" style="231" customWidth="1"/>
    <col min="14099" max="14099" width="12.5703125" style="231" customWidth="1"/>
    <col min="14100" max="14100" width="10.7109375" style="231" customWidth="1"/>
    <col min="14101" max="14101" width="10.28515625" style="231" customWidth="1"/>
    <col min="14102" max="14102" width="12.42578125" style="231" customWidth="1"/>
    <col min="14103" max="14112" width="10.7109375" style="231" customWidth="1"/>
    <col min="14113" max="14113" width="10.28515625" style="231" customWidth="1"/>
    <col min="14114" max="14115" width="10.7109375" style="231" customWidth="1"/>
    <col min="14116" max="14116" width="10.28515625" style="231" customWidth="1"/>
    <col min="14117" max="14117" width="12.140625" style="231" customWidth="1"/>
    <col min="14118" max="14118" width="10.7109375" style="231" customWidth="1"/>
    <col min="14119" max="14119" width="10.28515625" style="231" customWidth="1"/>
    <col min="14120" max="14120" width="10.7109375" style="231" customWidth="1"/>
    <col min="14121" max="14121" width="9.140625" style="231"/>
    <col min="14122" max="14122" width="13.85546875" style="231" customWidth="1"/>
    <col min="14123" max="14123" width="4.5703125" style="231" customWidth="1"/>
    <col min="14124" max="14125" width="9.140625" style="231"/>
    <col min="14126" max="14126" width="10.140625" style="231" bestFit="1" customWidth="1"/>
    <col min="14127" max="14127" width="12.42578125" style="231" bestFit="1" customWidth="1"/>
    <col min="14128" max="14129" width="12.42578125" style="231" customWidth="1"/>
    <col min="14130" max="14130" width="12.42578125" style="231" bestFit="1" customWidth="1"/>
    <col min="14131" max="14131" width="12.42578125" style="231" customWidth="1"/>
    <col min="14132" max="14132" width="13.5703125" style="231" bestFit="1" customWidth="1"/>
    <col min="14133" max="14133" width="21.5703125" style="231" bestFit="1" customWidth="1"/>
    <col min="14134" max="14134" width="19.42578125" style="231" bestFit="1" customWidth="1"/>
    <col min="14135" max="14135" width="11.42578125" style="231" bestFit="1" customWidth="1"/>
    <col min="14136" max="14137" width="9.140625" style="231"/>
    <col min="14138" max="14138" width="11.42578125" style="231" bestFit="1" customWidth="1"/>
    <col min="14139" max="14282" width="9.140625" style="231"/>
    <col min="14283" max="14283" width="19.5703125" style="231" customWidth="1"/>
    <col min="14284" max="14284" width="5.42578125" style="231" customWidth="1"/>
    <col min="14285" max="14285" width="44.7109375" style="231" customWidth="1"/>
    <col min="14286" max="14286" width="7" style="231" customWidth="1"/>
    <col min="14287" max="14287" width="10.7109375" style="231" customWidth="1"/>
    <col min="14288" max="14288" width="10.28515625" style="231" customWidth="1"/>
    <col min="14289" max="14290" width="10.7109375" style="231" customWidth="1"/>
    <col min="14291" max="14291" width="10.28515625" style="231" customWidth="1"/>
    <col min="14292" max="14293" width="10.7109375" style="231" customWidth="1"/>
    <col min="14294" max="14294" width="10.28515625" style="231" customWidth="1"/>
    <col min="14295" max="14295" width="13" style="231" customWidth="1"/>
    <col min="14296" max="14296" width="10.7109375" style="231" customWidth="1"/>
    <col min="14297" max="14297" width="10.28515625" style="231" customWidth="1"/>
    <col min="14298" max="14298" width="13" style="231" customWidth="1"/>
    <col min="14299" max="14299" width="10.7109375" style="231" customWidth="1"/>
    <col min="14300" max="14300" width="10.28515625" style="231" customWidth="1"/>
    <col min="14301" max="14301" width="13.28515625" style="231" customWidth="1"/>
    <col min="14302" max="14302" width="10.7109375" style="231" customWidth="1"/>
    <col min="14303" max="14303" width="10.28515625" style="231" customWidth="1"/>
    <col min="14304" max="14305" width="10.7109375" style="231" customWidth="1"/>
    <col min="14306" max="14306" width="10.28515625" style="231" customWidth="1"/>
    <col min="14307" max="14307" width="13.42578125" style="231" customWidth="1"/>
    <col min="14308" max="14308" width="10.7109375" style="231" customWidth="1"/>
    <col min="14309" max="14309" width="10.28515625" style="231" customWidth="1"/>
    <col min="14310" max="14311" width="10.7109375" style="231" customWidth="1"/>
    <col min="14312" max="14312" width="10.28515625" style="231" customWidth="1"/>
    <col min="14313" max="14313" width="12.28515625" style="231" customWidth="1"/>
    <col min="14314" max="14314" width="10.7109375" style="231" customWidth="1"/>
    <col min="14315" max="14315" width="10.28515625" style="231" customWidth="1"/>
    <col min="14316" max="14317" width="10.7109375" style="231" customWidth="1"/>
    <col min="14318" max="14318" width="10.28515625" style="231" customWidth="1"/>
    <col min="14319" max="14320" width="10.7109375" style="231" customWidth="1"/>
    <col min="14321" max="14321" width="10.28515625" style="231" customWidth="1"/>
    <col min="14322" max="14323" width="10.7109375" style="231" customWidth="1"/>
    <col min="14324" max="14324" width="10.28515625" style="231" customWidth="1"/>
    <col min="14325" max="14326" width="10.7109375" style="231" customWidth="1"/>
    <col min="14327" max="14327" width="10.28515625" style="231" customWidth="1"/>
    <col min="14328" max="14328" width="12.85546875" style="231" customWidth="1"/>
    <col min="14329" max="14329" width="10.7109375" style="231" customWidth="1"/>
    <col min="14330" max="14330" width="10.28515625" style="231" customWidth="1"/>
    <col min="14331" max="14331" width="12.5703125" style="231" customWidth="1"/>
    <col min="14332" max="14332" width="10.7109375" style="231" customWidth="1"/>
    <col min="14333" max="14333" width="10.28515625" style="231" customWidth="1"/>
    <col min="14334" max="14334" width="12.5703125" style="231" customWidth="1"/>
    <col min="14335" max="14335" width="10.7109375" style="231" customWidth="1"/>
    <col min="14336" max="14336" width="10.28515625" style="231" customWidth="1"/>
    <col min="14337" max="14337" width="12.7109375" style="231" customWidth="1"/>
    <col min="14338" max="14338" width="10.7109375" style="231" customWidth="1"/>
    <col min="14339" max="14339" width="10.28515625" style="231" customWidth="1"/>
    <col min="14340" max="14340" width="13.140625" style="231" customWidth="1"/>
    <col min="14341" max="14341" width="10.7109375" style="231" customWidth="1"/>
    <col min="14342" max="14342" width="10.28515625" style="231" customWidth="1"/>
    <col min="14343" max="14343" width="12.140625" style="231" customWidth="1"/>
    <col min="14344" max="14344" width="10.7109375" style="231" customWidth="1"/>
    <col min="14345" max="14345" width="10.28515625" style="231" customWidth="1"/>
    <col min="14346" max="14346" width="12.42578125" style="231" customWidth="1"/>
    <col min="14347" max="14347" width="10.7109375" style="231" customWidth="1"/>
    <col min="14348" max="14348" width="10.28515625" style="231" customWidth="1"/>
    <col min="14349" max="14350" width="10.7109375" style="231" customWidth="1"/>
    <col min="14351" max="14351" width="10.28515625" style="231" customWidth="1"/>
    <col min="14352" max="14352" width="12.5703125" style="231" customWidth="1"/>
    <col min="14353" max="14353" width="10.7109375" style="231" customWidth="1"/>
    <col min="14354" max="14354" width="10.28515625" style="231" customWidth="1"/>
    <col min="14355" max="14355" width="12.5703125" style="231" customWidth="1"/>
    <col min="14356" max="14356" width="10.7109375" style="231" customWidth="1"/>
    <col min="14357" max="14357" width="10.28515625" style="231" customWidth="1"/>
    <col min="14358" max="14358" width="12.42578125" style="231" customWidth="1"/>
    <col min="14359" max="14368" width="10.7109375" style="231" customWidth="1"/>
    <col min="14369" max="14369" width="10.28515625" style="231" customWidth="1"/>
    <col min="14370" max="14371" width="10.7109375" style="231" customWidth="1"/>
    <col min="14372" max="14372" width="10.28515625" style="231" customWidth="1"/>
    <col min="14373" max="14373" width="12.140625" style="231" customWidth="1"/>
    <col min="14374" max="14374" width="10.7109375" style="231" customWidth="1"/>
    <col min="14375" max="14375" width="10.28515625" style="231" customWidth="1"/>
    <col min="14376" max="14376" width="10.7109375" style="231" customWidth="1"/>
    <col min="14377" max="14377" width="9.140625" style="231"/>
    <col min="14378" max="14378" width="13.85546875" style="231" customWidth="1"/>
    <col min="14379" max="14379" width="4.5703125" style="231" customWidth="1"/>
    <col min="14380" max="14381" width="9.140625" style="231"/>
    <col min="14382" max="14382" width="10.140625" style="231" bestFit="1" customWidth="1"/>
    <col min="14383" max="14383" width="12.42578125" style="231" bestFit="1" customWidth="1"/>
    <col min="14384" max="14385" width="12.42578125" style="231" customWidth="1"/>
    <col min="14386" max="14386" width="12.42578125" style="231" bestFit="1" customWidth="1"/>
    <col min="14387" max="14387" width="12.42578125" style="231" customWidth="1"/>
    <col min="14388" max="14388" width="13.5703125" style="231" bestFit="1" customWidth="1"/>
    <col min="14389" max="14389" width="21.5703125" style="231" bestFit="1" customWidth="1"/>
    <col min="14390" max="14390" width="19.42578125" style="231" bestFit="1" customWidth="1"/>
    <col min="14391" max="14391" width="11.42578125" style="231" bestFit="1" customWidth="1"/>
    <col min="14392" max="14393" width="9.140625" style="231"/>
    <col min="14394" max="14394" width="11.42578125" style="231" bestFit="1" customWidth="1"/>
    <col min="14395" max="14538" width="9.140625" style="231"/>
    <col min="14539" max="14539" width="19.5703125" style="231" customWidth="1"/>
    <col min="14540" max="14540" width="5.42578125" style="231" customWidth="1"/>
    <col min="14541" max="14541" width="44.7109375" style="231" customWidth="1"/>
    <col min="14542" max="14542" width="7" style="231" customWidth="1"/>
    <col min="14543" max="14543" width="10.7109375" style="231" customWidth="1"/>
    <col min="14544" max="14544" width="10.28515625" style="231" customWidth="1"/>
    <col min="14545" max="14546" width="10.7109375" style="231" customWidth="1"/>
    <col min="14547" max="14547" width="10.28515625" style="231" customWidth="1"/>
    <col min="14548" max="14549" width="10.7109375" style="231" customWidth="1"/>
    <col min="14550" max="14550" width="10.28515625" style="231" customWidth="1"/>
    <col min="14551" max="14551" width="13" style="231" customWidth="1"/>
    <col min="14552" max="14552" width="10.7109375" style="231" customWidth="1"/>
    <col min="14553" max="14553" width="10.28515625" style="231" customWidth="1"/>
    <col min="14554" max="14554" width="13" style="231" customWidth="1"/>
    <col min="14555" max="14555" width="10.7109375" style="231" customWidth="1"/>
    <col min="14556" max="14556" width="10.28515625" style="231" customWidth="1"/>
    <col min="14557" max="14557" width="13.28515625" style="231" customWidth="1"/>
    <col min="14558" max="14558" width="10.7109375" style="231" customWidth="1"/>
    <col min="14559" max="14559" width="10.28515625" style="231" customWidth="1"/>
    <col min="14560" max="14561" width="10.7109375" style="231" customWidth="1"/>
    <col min="14562" max="14562" width="10.28515625" style="231" customWidth="1"/>
    <col min="14563" max="14563" width="13.42578125" style="231" customWidth="1"/>
    <col min="14564" max="14564" width="10.7109375" style="231" customWidth="1"/>
    <col min="14565" max="14565" width="10.28515625" style="231" customWidth="1"/>
    <col min="14566" max="14567" width="10.7109375" style="231" customWidth="1"/>
    <col min="14568" max="14568" width="10.28515625" style="231" customWidth="1"/>
    <col min="14569" max="14569" width="12.28515625" style="231" customWidth="1"/>
    <col min="14570" max="14570" width="10.7109375" style="231" customWidth="1"/>
    <col min="14571" max="14571" width="10.28515625" style="231" customWidth="1"/>
    <col min="14572" max="14573" width="10.7109375" style="231" customWidth="1"/>
    <col min="14574" max="14574" width="10.28515625" style="231" customWidth="1"/>
    <col min="14575" max="14576" width="10.7109375" style="231" customWidth="1"/>
    <col min="14577" max="14577" width="10.28515625" style="231" customWidth="1"/>
    <col min="14578" max="14579" width="10.7109375" style="231" customWidth="1"/>
    <col min="14580" max="14580" width="10.28515625" style="231" customWidth="1"/>
    <col min="14581" max="14582" width="10.7109375" style="231" customWidth="1"/>
    <col min="14583" max="14583" width="10.28515625" style="231" customWidth="1"/>
    <col min="14584" max="14584" width="12.85546875" style="231" customWidth="1"/>
    <col min="14585" max="14585" width="10.7109375" style="231" customWidth="1"/>
    <col min="14586" max="14586" width="10.28515625" style="231" customWidth="1"/>
    <col min="14587" max="14587" width="12.5703125" style="231" customWidth="1"/>
    <col min="14588" max="14588" width="10.7109375" style="231" customWidth="1"/>
    <col min="14589" max="14589" width="10.28515625" style="231" customWidth="1"/>
    <col min="14590" max="14590" width="12.5703125" style="231" customWidth="1"/>
    <col min="14591" max="14591" width="10.7109375" style="231" customWidth="1"/>
    <col min="14592" max="14592" width="10.28515625" style="231" customWidth="1"/>
    <col min="14593" max="14593" width="12.7109375" style="231" customWidth="1"/>
    <col min="14594" max="14594" width="10.7109375" style="231" customWidth="1"/>
    <col min="14595" max="14595" width="10.28515625" style="231" customWidth="1"/>
    <col min="14596" max="14596" width="13.140625" style="231" customWidth="1"/>
    <col min="14597" max="14597" width="10.7109375" style="231" customWidth="1"/>
    <col min="14598" max="14598" width="10.28515625" style="231" customWidth="1"/>
    <col min="14599" max="14599" width="12.140625" style="231" customWidth="1"/>
    <col min="14600" max="14600" width="10.7109375" style="231" customWidth="1"/>
    <col min="14601" max="14601" width="10.28515625" style="231" customWidth="1"/>
    <col min="14602" max="14602" width="12.42578125" style="231" customWidth="1"/>
    <col min="14603" max="14603" width="10.7109375" style="231" customWidth="1"/>
    <col min="14604" max="14604" width="10.28515625" style="231" customWidth="1"/>
    <col min="14605" max="14606" width="10.7109375" style="231" customWidth="1"/>
    <col min="14607" max="14607" width="10.28515625" style="231" customWidth="1"/>
    <col min="14608" max="14608" width="12.5703125" style="231" customWidth="1"/>
    <col min="14609" max="14609" width="10.7109375" style="231" customWidth="1"/>
    <col min="14610" max="14610" width="10.28515625" style="231" customWidth="1"/>
    <col min="14611" max="14611" width="12.5703125" style="231" customWidth="1"/>
    <col min="14612" max="14612" width="10.7109375" style="231" customWidth="1"/>
    <col min="14613" max="14613" width="10.28515625" style="231" customWidth="1"/>
    <col min="14614" max="14614" width="12.42578125" style="231" customWidth="1"/>
    <col min="14615" max="14624" width="10.7109375" style="231" customWidth="1"/>
    <col min="14625" max="14625" width="10.28515625" style="231" customWidth="1"/>
    <col min="14626" max="14627" width="10.7109375" style="231" customWidth="1"/>
    <col min="14628" max="14628" width="10.28515625" style="231" customWidth="1"/>
    <col min="14629" max="14629" width="12.140625" style="231" customWidth="1"/>
    <col min="14630" max="14630" width="10.7109375" style="231" customWidth="1"/>
    <col min="14631" max="14631" width="10.28515625" style="231" customWidth="1"/>
    <col min="14632" max="14632" width="10.7109375" style="231" customWidth="1"/>
    <col min="14633" max="14633" width="9.140625" style="231"/>
    <col min="14634" max="14634" width="13.85546875" style="231" customWidth="1"/>
    <col min="14635" max="14635" width="4.5703125" style="231" customWidth="1"/>
    <col min="14636" max="14637" width="9.140625" style="231"/>
    <col min="14638" max="14638" width="10.140625" style="231" bestFit="1" customWidth="1"/>
    <col min="14639" max="14639" width="12.42578125" style="231" bestFit="1" customWidth="1"/>
    <col min="14640" max="14641" width="12.42578125" style="231" customWidth="1"/>
    <col min="14642" max="14642" width="12.42578125" style="231" bestFit="1" customWidth="1"/>
    <col min="14643" max="14643" width="12.42578125" style="231" customWidth="1"/>
    <col min="14644" max="14644" width="13.5703125" style="231" bestFit="1" customWidth="1"/>
    <col min="14645" max="14645" width="21.5703125" style="231" bestFit="1" customWidth="1"/>
    <col min="14646" max="14646" width="19.42578125" style="231" bestFit="1" customWidth="1"/>
    <col min="14647" max="14647" width="11.42578125" style="231" bestFit="1" customWidth="1"/>
    <col min="14648" max="14649" width="9.140625" style="231"/>
    <col min="14650" max="14650" width="11.42578125" style="231" bestFit="1" customWidth="1"/>
    <col min="14651" max="14794" width="9.140625" style="231"/>
    <col min="14795" max="14795" width="19.5703125" style="231" customWidth="1"/>
    <col min="14796" max="14796" width="5.42578125" style="231" customWidth="1"/>
    <col min="14797" max="14797" width="44.7109375" style="231" customWidth="1"/>
    <col min="14798" max="14798" width="7" style="231" customWidth="1"/>
    <col min="14799" max="14799" width="10.7109375" style="231" customWidth="1"/>
    <col min="14800" max="14800" width="10.28515625" style="231" customWidth="1"/>
    <col min="14801" max="14802" width="10.7109375" style="231" customWidth="1"/>
    <col min="14803" max="14803" width="10.28515625" style="231" customWidth="1"/>
    <col min="14804" max="14805" width="10.7109375" style="231" customWidth="1"/>
    <col min="14806" max="14806" width="10.28515625" style="231" customWidth="1"/>
    <col min="14807" max="14807" width="13" style="231" customWidth="1"/>
    <col min="14808" max="14808" width="10.7109375" style="231" customWidth="1"/>
    <col min="14809" max="14809" width="10.28515625" style="231" customWidth="1"/>
    <col min="14810" max="14810" width="13" style="231" customWidth="1"/>
    <col min="14811" max="14811" width="10.7109375" style="231" customWidth="1"/>
    <col min="14812" max="14812" width="10.28515625" style="231" customWidth="1"/>
    <col min="14813" max="14813" width="13.28515625" style="231" customWidth="1"/>
    <col min="14814" max="14814" width="10.7109375" style="231" customWidth="1"/>
    <col min="14815" max="14815" width="10.28515625" style="231" customWidth="1"/>
    <col min="14816" max="14817" width="10.7109375" style="231" customWidth="1"/>
    <col min="14818" max="14818" width="10.28515625" style="231" customWidth="1"/>
    <col min="14819" max="14819" width="13.42578125" style="231" customWidth="1"/>
    <col min="14820" max="14820" width="10.7109375" style="231" customWidth="1"/>
    <col min="14821" max="14821" width="10.28515625" style="231" customWidth="1"/>
    <col min="14822" max="14823" width="10.7109375" style="231" customWidth="1"/>
    <col min="14824" max="14824" width="10.28515625" style="231" customWidth="1"/>
    <col min="14825" max="14825" width="12.28515625" style="231" customWidth="1"/>
    <col min="14826" max="14826" width="10.7109375" style="231" customWidth="1"/>
    <col min="14827" max="14827" width="10.28515625" style="231" customWidth="1"/>
    <col min="14828" max="14829" width="10.7109375" style="231" customWidth="1"/>
    <col min="14830" max="14830" width="10.28515625" style="231" customWidth="1"/>
    <col min="14831" max="14832" width="10.7109375" style="231" customWidth="1"/>
    <col min="14833" max="14833" width="10.28515625" style="231" customWidth="1"/>
    <col min="14834" max="14835" width="10.7109375" style="231" customWidth="1"/>
    <col min="14836" max="14836" width="10.28515625" style="231" customWidth="1"/>
    <col min="14837" max="14838" width="10.7109375" style="231" customWidth="1"/>
    <col min="14839" max="14839" width="10.28515625" style="231" customWidth="1"/>
    <col min="14840" max="14840" width="12.85546875" style="231" customWidth="1"/>
    <col min="14841" max="14841" width="10.7109375" style="231" customWidth="1"/>
    <col min="14842" max="14842" width="10.28515625" style="231" customWidth="1"/>
    <col min="14843" max="14843" width="12.5703125" style="231" customWidth="1"/>
    <col min="14844" max="14844" width="10.7109375" style="231" customWidth="1"/>
    <col min="14845" max="14845" width="10.28515625" style="231" customWidth="1"/>
    <col min="14846" max="14846" width="12.5703125" style="231" customWidth="1"/>
    <col min="14847" max="14847" width="10.7109375" style="231" customWidth="1"/>
    <col min="14848" max="14848" width="10.28515625" style="231" customWidth="1"/>
    <col min="14849" max="14849" width="12.7109375" style="231" customWidth="1"/>
    <col min="14850" max="14850" width="10.7109375" style="231" customWidth="1"/>
    <col min="14851" max="14851" width="10.28515625" style="231" customWidth="1"/>
    <col min="14852" max="14852" width="13.140625" style="231" customWidth="1"/>
    <col min="14853" max="14853" width="10.7109375" style="231" customWidth="1"/>
    <col min="14854" max="14854" width="10.28515625" style="231" customWidth="1"/>
    <col min="14855" max="14855" width="12.140625" style="231" customWidth="1"/>
    <col min="14856" max="14856" width="10.7109375" style="231" customWidth="1"/>
    <col min="14857" max="14857" width="10.28515625" style="231" customWidth="1"/>
    <col min="14858" max="14858" width="12.42578125" style="231" customWidth="1"/>
    <col min="14859" max="14859" width="10.7109375" style="231" customWidth="1"/>
    <col min="14860" max="14860" width="10.28515625" style="231" customWidth="1"/>
    <col min="14861" max="14862" width="10.7109375" style="231" customWidth="1"/>
    <col min="14863" max="14863" width="10.28515625" style="231" customWidth="1"/>
    <col min="14864" max="14864" width="12.5703125" style="231" customWidth="1"/>
    <col min="14865" max="14865" width="10.7109375" style="231" customWidth="1"/>
    <col min="14866" max="14866" width="10.28515625" style="231" customWidth="1"/>
    <col min="14867" max="14867" width="12.5703125" style="231" customWidth="1"/>
    <col min="14868" max="14868" width="10.7109375" style="231" customWidth="1"/>
    <col min="14869" max="14869" width="10.28515625" style="231" customWidth="1"/>
    <col min="14870" max="14870" width="12.42578125" style="231" customWidth="1"/>
    <col min="14871" max="14880" width="10.7109375" style="231" customWidth="1"/>
    <col min="14881" max="14881" width="10.28515625" style="231" customWidth="1"/>
    <col min="14882" max="14883" width="10.7109375" style="231" customWidth="1"/>
    <col min="14884" max="14884" width="10.28515625" style="231" customWidth="1"/>
    <col min="14885" max="14885" width="12.140625" style="231" customWidth="1"/>
    <col min="14886" max="14886" width="10.7109375" style="231" customWidth="1"/>
    <col min="14887" max="14887" width="10.28515625" style="231" customWidth="1"/>
    <col min="14888" max="14888" width="10.7109375" style="231" customWidth="1"/>
    <col min="14889" max="14889" width="9.140625" style="231"/>
    <col min="14890" max="14890" width="13.85546875" style="231" customWidth="1"/>
    <col min="14891" max="14891" width="4.5703125" style="231" customWidth="1"/>
    <col min="14892" max="14893" width="9.140625" style="231"/>
    <col min="14894" max="14894" width="10.140625" style="231" bestFit="1" customWidth="1"/>
    <col min="14895" max="14895" width="12.42578125" style="231" bestFit="1" customWidth="1"/>
    <col min="14896" max="14897" width="12.42578125" style="231" customWidth="1"/>
    <col min="14898" max="14898" width="12.42578125" style="231" bestFit="1" customWidth="1"/>
    <col min="14899" max="14899" width="12.42578125" style="231" customWidth="1"/>
    <col min="14900" max="14900" width="13.5703125" style="231" bestFit="1" customWidth="1"/>
    <col min="14901" max="14901" width="21.5703125" style="231" bestFit="1" customWidth="1"/>
    <col min="14902" max="14902" width="19.42578125" style="231" bestFit="1" customWidth="1"/>
    <col min="14903" max="14903" width="11.42578125" style="231" bestFit="1" customWidth="1"/>
    <col min="14904" max="14905" width="9.140625" style="231"/>
    <col min="14906" max="14906" width="11.42578125" style="231" bestFit="1" customWidth="1"/>
    <col min="14907" max="15050" width="9.140625" style="231"/>
    <col min="15051" max="15051" width="19.5703125" style="231" customWidth="1"/>
    <col min="15052" max="15052" width="5.42578125" style="231" customWidth="1"/>
    <col min="15053" max="15053" width="44.7109375" style="231" customWidth="1"/>
    <col min="15054" max="15054" width="7" style="231" customWidth="1"/>
    <col min="15055" max="15055" width="10.7109375" style="231" customWidth="1"/>
    <col min="15056" max="15056" width="10.28515625" style="231" customWidth="1"/>
    <col min="15057" max="15058" width="10.7109375" style="231" customWidth="1"/>
    <col min="15059" max="15059" width="10.28515625" style="231" customWidth="1"/>
    <col min="15060" max="15061" width="10.7109375" style="231" customWidth="1"/>
    <col min="15062" max="15062" width="10.28515625" style="231" customWidth="1"/>
    <col min="15063" max="15063" width="13" style="231" customWidth="1"/>
    <col min="15064" max="15064" width="10.7109375" style="231" customWidth="1"/>
    <col min="15065" max="15065" width="10.28515625" style="231" customWidth="1"/>
    <col min="15066" max="15066" width="13" style="231" customWidth="1"/>
    <col min="15067" max="15067" width="10.7109375" style="231" customWidth="1"/>
    <col min="15068" max="15068" width="10.28515625" style="231" customWidth="1"/>
    <col min="15069" max="15069" width="13.28515625" style="231" customWidth="1"/>
    <col min="15070" max="15070" width="10.7109375" style="231" customWidth="1"/>
    <col min="15071" max="15071" width="10.28515625" style="231" customWidth="1"/>
    <col min="15072" max="15073" width="10.7109375" style="231" customWidth="1"/>
    <col min="15074" max="15074" width="10.28515625" style="231" customWidth="1"/>
    <col min="15075" max="15075" width="13.42578125" style="231" customWidth="1"/>
    <col min="15076" max="15076" width="10.7109375" style="231" customWidth="1"/>
    <col min="15077" max="15077" width="10.28515625" style="231" customWidth="1"/>
    <col min="15078" max="15079" width="10.7109375" style="231" customWidth="1"/>
    <col min="15080" max="15080" width="10.28515625" style="231" customWidth="1"/>
    <col min="15081" max="15081" width="12.28515625" style="231" customWidth="1"/>
    <col min="15082" max="15082" width="10.7109375" style="231" customWidth="1"/>
    <col min="15083" max="15083" width="10.28515625" style="231" customWidth="1"/>
    <col min="15084" max="15085" width="10.7109375" style="231" customWidth="1"/>
    <col min="15086" max="15086" width="10.28515625" style="231" customWidth="1"/>
    <col min="15087" max="15088" width="10.7109375" style="231" customWidth="1"/>
    <col min="15089" max="15089" width="10.28515625" style="231" customWidth="1"/>
    <col min="15090" max="15091" width="10.7109375" style="231" customWidth="1"/>
    <col min="15092" max="15092" width="10.28515625" style="231" customWidth="1"/>
    <col min="15093" max="15094" width="10.7109375" style="231" customWidth="1"/>
    <col min="15095" max="15095" width="10.28515625" style="231" customWidth="1"/>
    <col min="15096" max="15096" width="12.85546875" style="231" customWidth="1"/>
    <col min="15097" max="15097" width="10.7109375" style="231" customWidth="1"/>
    <col min="15098" max="15098" width="10.28515625" style="231" customWidth="1"/>
    <col min="15099" max="15099" width="12.5703125" style="231" customWidth="1"/>
    <col min="15100" max="15100" width="10.7109375" style="231" customWidth="1"/>
    <col min="15101" max="15101" width="10.28515625" style="231" customWidth="1"/>
    <col min="15102" max="15102" width="12.5703125" style="231" customWidth="1"/>
    <col min="15103" max="15103" width="10.7109375" style="231" customWidth="1"/>
    <col min="15104" max="15104" width="10.28515625" style="231" customWidth="1"/>
    <col min="15105" max="15105" width="12.7109375" style="231" customWidth="1"/>
    <col min="15106" max="15106" width="10.7109375" style="231" customWidth="1"/>
    <col min="15107" max="15107" width="10.28515625" style="231" customWidth="1"/>
    <col min="15108" max="15108" width="13.140625" style="231" customWidth="1"/>
    <col min="15109" max="15109" width="10.7109375" style="231" customWidth="1"/>
    <col min="15110" max="15110" width="10.28515625" style="231" customWidth="1"/>
    <col min="15111" max="15111" width="12.140625" style="231" customWidth="1"/>
    <col min="15112" max="15112" width="10.7109375" style="231" customWidth="1"/>
    <col min="15113" max="15113" width="10.28515625" style="231" customWidth="1"/>
    <col min="15114" max="15114" width="12.42578125" style="231" customWidth="1"/>
    <col min="15115" max="15115" width="10.7109375" style="231" customWidth="1"/>
    <col min="15116" max="15116" width="10.28515625" style="231" customWidth="1"/>
    <col min="15117" max="15118" width="10.7109375" style="231" customWidth="1"/>
    <col min="15119" max="15119" width="10.28515625" style="231" customWidth="1"/>
    <col min="15120" max="15120" width="12.5703125" style="231" customWidth="1"/>
    <col min="15121" max="15121" width="10.7109375" style="231" customWidth="1"/>
    <col min="15122" max="15122" width="10.28515625" style="231" customWidth="1"/>
    <col min="15123" max="15123" width="12.5703125" style="231" customWidth="1"/>
    <col min="15124" max="15124" width="10.7109375" style="231" customWidth="1"/>
    <col min="15125" max="15125" width="10.28515625" style="231" customWidth="1"/>
    <col min="15126" max="15126" width="12.42578125" style="231" customWidth="1"/>
    <col min="15127" max="15136" width="10.7109375" style="231" customWidth="1"/>
    <col min="15137" max="15137" width="10.28515625" style="231" customWidth="1"/>
    <col min="15138" max="15139" width="10.7109375" style="231" customWidth="1"/>
    <col min="15140" max="15140" width="10.28515625" style="231" customWidth="1"/>
    <col min="15141" max="15141" width="12.140625" style="231" customWidth="1"/>
    <col min="15142" max="15142" width="10.7109375" style="231" customWidth="1"/>
    <col min="15143" max="15143" width="10.28515625" style="231" customWidth="1"/>
    <col min="15144" max="15144" width="10.7109375" style="231" customWidth="1"/>
    <col min="15145" max="15145" width="9.140625" style="231"/>
    <col min="15146" max="15146" width="13.85546875" style="231" customWidth="1"/>
    <col min="15147" max="15147" width="4.5703125" style="231" customWidth="1"/>
    <col min="15148" max="15149" width="9.140625" style="231"/>
    <col min="15150" max="15150" width="10.140625" style="231" bestFit="1" customWidth="1"/>
    <col min="15151" max="15151" width="12.42578125" style="231" bestFit="1" customWidth="1"/>
    <col min="15152" max="15153" width="12.42578125" style="231" customWidth="1"/>
    <col min="15154" max="15154" width="12.42578125" style="231" bestFit="1" customWidth="1"/>
    <col min="15155" max="15155" width="12.42578125" style="231" customWidth="1"/>
    <col min="15156" max="15156" width="13.5703125" style="231" bestFit="1" customWidth="1"/>
    <col min="15157" max="15157" width="21.5703125" style="231" bestFit="1" customWidth="1"/>
    <col min="15158" max="15158" width="19.42578125" style="231" bestFit="1" customWidth="1"/>
    <col min="15159" max="15159" width="11.42578125" style="231" bestFit="1" customWidth="1"/>
    <col min="15160" max="15161" width="9.140625" style="231"/>
    <col min="15162" max="15162" width="11.42578125" style="231" bestFit="1" customWidth="1"/>
    <col min="15163" max="15306" width="9.140625" style="231"/>
    <col min="15307" max="15307" width="19.5703125" style="231" customWidth="1"/>
    <col min="15308" max="15308" width="5.42578125" style="231" customWidth="1"/>
    <col min="15309" max="15309" width="44.7109375" style="231" customWidth="1"/>
    <col min="15310" max="15310" width="7" style="231" customWidth="1"/>
    <col min="15311" max="15311" width="10.7109375" style="231" customWidth="1"/>
    <col min="15312" max="15312" width="10.28515625" style="231" customWidth="1"/>
    <col min="15313" max="15314" width="10.7109375" style="231" customWidth="1"/>
    <col min="15315" max="15315" width="10.28515625" style="231" customWidth="1"/>
    <col min="15316" max="15317" width="10.7109375" style="231" customWidth="1"/>
    <col min="15318" max="15318" width="10.28515625" style="231" customWidth="1"/>
    <col min="15319" max="15319" width="13" style="231" customWidth="1"/>
    <col min="15320" max="15320" width="10.7109375" style="231" customWidth="1"/>
    <col min="15321" max="15321" width="10.28515625" style="231" customWidth="1"/>
    <col min="15322" max="15322" width="13" style="231" customWidth="1"/>
    <col min="15323" max="15323" width="10.7109375" style="231" customWidth="1"/>
    <col min="15324" max="15324" width="10.28515625" style="231" customWidth="1"/>
    <col min="15325" max="15325" width="13.28515625" style="231" customWidth="1"/>
    <col min="15326" max="15326" width="10.7109375" style="231" customWidth="1"/>
    <col min="15327" max="15327" width="10.28515625" style="231" customWidth="1"/>
    <col min="15328" max="15329" width="10.7109375" style="231" customWidth="1"/>
    <col min="15330" max="15330" width="10.28515625" style="231" customWidth="1"/>
    <col min="15331" max="15331" width="13.42578125" style="231" customWidth="1"/>
    <col min="15332" max="15332" width="10.7109375" style="231" customWidth="1"/>
    <col min="15333" max="15333" width="10.28515625" style="231" customWidth="1"/>
    <col min="15334" max="15335" width="10.7109375" style="231" customWidth="1"/>
    <col min="15336" max="15336" width="10.28515625" style="231" customWidth="1"/>
    <col min="15337" max="15337" width="12.28515625" style="231" customWidth="1"/>
    <col min="15338" max="15338" width="10.7109375" style="231" customWidth="1"/>
    <col min="15339" max="15339" width="10.28515625" style="231" customWidth="1"/>
    <col min="15340" max="15341" width="10.7109375" style="231" customWidth="1"/>
    <col min="15342" max="15342" width="10.28515625" style="231" customWidth="1"/>
    <col min="15343" max="15344" width="10.7109375" style="231" customWidth="1"/>
    <col min="15345" max="15345" width="10.28515625" style="231" customWidth="1"/>
    <col min="15346" max="15347" width="10.7109375" style="231" customWidth="1"/>
    <col min="15348" max="15348" width="10.28515625" style="231" customWidth="1"/>
    <col min="15349" max="15350" width="10.7109375" style="231" customWidth="1"/>
    <col min="15351" max="15351" width="10.28515625" style="231" customWidth="1"/>
    <col min="15352" max="15352" width="12.85546875" style="231" customWidth="1"/>
    <col min="15353" max="15353" width="10.7109375" style="231" customWidth="1"/>
    <col min="15354" max="15354" width="10.28515625" style="231" customWidth="1"/>
    <col min="15355" max="15355" width="12.5703125" style="231" customWidth="1"/>
    <col min="15356" max="15356" width="10.7109375" style="231" customWidth="1"/>
    <col min="15357" max="15357" width="10.28515625" style="231" customWidth="1"/>
    <col min="15358" max="15358" width="12.5703125" style="231" customWidth="1"/>
    <col min="15359" max="15359" width="10.7109375" style="231" customWidth="1"/>
    <col min="15360" max="15360" width="10.28515625" style="231" customWidth="1"/>
    <col min="15361" max="15361" width="12.7109375" style="231" customWidth="1"/>
    <col min="15362" max="15362" width="10.7109375" style="231" customWidth="1"/>
    <col min="15363" max="15363" width="10.28515625" style="231" customWidth="1"/>
    <col min="15364" max="15364" width="13.140625" style="231" customWidth="1"/>
    <col min="15365" max="15365" width="10.7109375" style="231" customWidth="1"/>
    <col min="15366" max="15366" width="10.28515625" style="231" customWidth="1"/>
    <col min="15367" max="15367" width="12.140625" style="231" customWidth="1"/>
    <col min="15368" max="15368" width="10.7109375" style="231" customWidth="1"/>
    <col min="15369" max="15369" width="10.28515625" style="231" customWidth="1"/>
    <col min="15370" max="15370" width="12.42578125" style="231" customWidth="1"/>
    <col min="15371" max="15371" width="10.7109375" style="231" customWidth="1"/>
    <col min="15372" max="15372" width="10.28515625" style="231" customWidth="1"/>
    <col min="15373" max="15374" width="10.7109375" style="231" customWidth="1"/>
    <col min="15375" max="15375" width="10.28515625" style="231" customWidth="1"/>
    <col min="15376" max="15376" width="12.5703125" style="231" customWidth="1"/>
    <col min="15377" max="15377" width="10.7109375" style="231" customWidth="1"/>
    <col min="15378" max="15378" width="10.28515625" style="231" customWidth="1"/>
    <col min="15379" max="15379" width="12.5703125" style="231" customWidth="1"/>
    <col min="15380" max="15380" width="10.7109375" style="231" customWidth="1"/>
    <col min="15381" max="15381" width="10.28515625" style="231" customWidth="1"/>
    <col min="15382" max="15382" width="12.42578125" style="231" customWidth="1"/>
    <col min="15383" max="15392" width="10.7109375" style="231" customWidth="1"/>
    <col min="15393" max="15393" width="10.28515625" style="231" customWidth="1"/>
    <col min="15394" max="15395" width="10.7109375" style="231" customWidth="1"/>
    <col min="15396" max="15396" width="10.28515625" style="231" customWidth="1"/>
    <col min="15397" max="15397" width="12.140625" style="231" customWidth="1"/>
    <col min="15398" max="15398" width="10.7109375" style="231" customWidth="1"/>
    <col min="15399" max="15399" width="10.28515625" style="231" customWidth="1"/>
    <col min="15400" max="15400" width="10.7109375" style="231" customWidth="1"/>
    <col min="15401" max="15401" width="9.140625" style="231"/>
    <col min="15402" max="15402" width="13.85546875" style="231" customWidth="1"/>
    <col min="15403" max="15403" width="4.5703125" style="231" customWidth="1"/>
    <col min="15404" max="15405" width="9.140625" style="231"/>
    <col min="15406" max="15406" width="10.140625" style="231" bestFit="1" customWidth="1"/>
    <col min="15407" max="15407" width="12.42578125" style="231" bestFit="1" customWidth="1"/>
    <col min="15408" max="15409" width="12.42578125" style="231" customWidth="1"/>
    <col min="15410" max="15410" width="12.42578125" style="231" bestFit="1" customWidth="1"/>
    <col min="15411" max="15411" width="12.42578125" style="231" customWidth="1"/>
    <col min="15412" max="15412" width="13.5703125" style="231" bestFit="1" customWidth="1"/>
    <col min="15413" max="15413" width="21.5703125" style="231" bestFit="1" customWidth="1"/>
    <col min="15414" max="15414" width="19.42578125" style="231" bestFit="1" customWidth="1"/>
    <col min="15415" max="15415" width="11.42578125" style="231" bestFit="1" customWidth="1"/>
    <col min="15416" max="15417" width="9.140625" style="231"/>
    <col min="15418" max="15418" width="11.42578125" style="231" bestFit="1" customWidth="1"/>
    <col min="15419" max="15562" width="9.140625" style="231"/>
    <col min="15563" max="15563" width="19.5703125" style="231" customWidth="1"/>
    <col min="15564" max="15564" width="5.42578125" style="231" customWidth="1"/>
    <col min="15565" max="15565" width="44.7109375" style="231" customWidth="1"/>
    <col min="15566" max="15566" width="7" style="231" customWidth="1"/>
    <col min="15567" max="15567" width="10.7109375" style="231" customWidth="1"/>
    <col min="15568" max="15568" width="10.28515625" style="231" customWidth="1"/>
    <col min="15569" max="15570" width="10.7109375" style="231" customWidth="1"/>
    <col min="15571" max="15571" width="10.28515625" style="231" customWidth="1"/>
    <col min="15572" max="15573" width="10.7109375" style="231" customWidth="1"/>
    <col min="15574" max="15574" width="10.28515625" style="231" customWidth="1"/>
    <col min="15575" max="15575" width="13" style="231" customWidth="1"/>
    <col min="15576" max="15576" width="10.7109375" style="231" customWidth="1"/>
    <col min="15577" max="15577" width="10.28515625" style="231" customWidth="1"/>
    <col min="15578" max="15578" width="13" style="231" customWidth="1"/>
    <col min="15579" max="15579" width="10.7109375" style="231" customWidth="1"/>
    <col min="15580" max="15580" width="10.28515625" style="231" customWidth="1"/>
    <col min="15581" max="15581" width="13.28515625" style="231" customWidth="1"/>
    <col min="15582" max="15582" width="10.7109375" style="231" customWidth="1"/>
    <col min="15583" max="15583" width="10.28515625" style="231" customWidth="1"/>
    <col min="15584" max="15585" width="10.7109375" style="231" customWidth="1"/>
    <col min="15586" max="15586" width="10.28515625" style="231" customWidth="1"/>
    <col min="15587" max="15587" width="13.42578125" style="231" customWidth="1"/>
    <col min="15588" max="15588" width="10.7109375" style="231" customWidth="1"/>
    <col min="15589" max="15589" width="10.28515625" style="231" customWidth="1"/>
    <col min="15590" max="15591" width="10.7109375" style="231" customWidth="1"/>
    <col min="15592" max="15592" width="10.28515625" style="231" customWidth="1"/>
    <col min="15593" max="15593" width="12.28515625" style="231" customWidth="1"/>
    <col min="15594" max="15594" width="10.7109375" style="231" customWidth="1"/>
    <col min="15595" max="15595" width="10.28515625" style="231" customWidth="1"/>
    <col min="15596" max="15597" width="10.7109375" style="231" customWidth="1"/>
    <col min="15598" max="15598" width="10.28515625" style="231" customWidth="1"/>
    <col min="15599" max="15600" width="10.7109375" style="231" customWidth="1"/>
    <col min="15601" max="15601" width="10.28515625" style="231" customWidth="1"/>
    <col min="15602" max="15603" width="10.7109375" style="231" customWidth="1"/>
    <col min="15604" max="15604" width="10.28515625" style="231" customWidth="1"/>
    <col min="15605" max="15606" width="10.7109375" style="231" customWidth="1"/>
    <col min="15607" max="15607" width="10.28515625" style="231" customWidth="1"/>
    <col min="15608" max="15608" width="12.85546875" style="231" customWidth="1"/>
    <col min="15609" max="15609" width="10.7109375" style="231" customWidth="1"/>
    <col min="15610" max="15610" width="10.28515625" style="231" customWidth="1"/>
    <col min="15611" max="15611" width="12.5703125" style="231" customWidth="1"/>
    <col min="15612" max="15612" width="10.7109375" style="231" customWidth="1"/>
    <col min="15613" max="15613" width="10.28515625" style="231" customWidth="1"/>
    <col min="15614" max="15614" width="12.5703125" style="231" customWidth="1"/>
    <col min="15615" max="15615" width="10.7109375" style="231" customWidth="1"/>
    <col min="15616" max="15616" width="10.28515625" style="231" customWidth="1"/>
    <col min="15617" max="15617" width="12.7109375" style="231" customWidth="1"/>
    <col min="15618" max="15618" width="10.7109375" style="231" customWidth="1"/>
    <col min="15619" max="15619" width="10.28515625" style="231" customWidth="1"/>
    <col min="15620" max="15620" width="13.140625" style="231" customWidth="1"/>
    <col min="15621" max="15621" width="10.7109375" style="231" customWidth="1"/>
    <col min="15622" max="15622" width="10.28515625" style="231" customWidth="1"/>
    <col min="15623" max="15623" width="12.140625" style="231" customWidth="1"/>
    <col min="15624" max="15624" width="10.7109375" style="231" customWidth="1"/>
    <col min="15625" max="15625" width="10.28515625" style="231" customWidth="1"/>
    <col min="15626" max="15626" width="12.42578125" style="231" customWidth="1"/>
    <col min="15627" max="15627" width="10.7109375" style="231" customWidth="1"/>
    <col min="15628" max="15628" width="10.28515625" style="231" customWidth="1"/>
    <col min="15629" max="15630" width="10.7109375" style="231" customWidth="1"/>
    <col min="15631" max="15631" width="10.28515625" style="231" customWidth="1"/>
    <col min="15632" max="15632" width="12.5703125" style="231" customWidth="1"/>
    <col min="15633" max="15633" width="10.7109375" style="231" customWidth="1"/>
    <col min="15634" max="15634" width="10.28515625" style="231" customWidth="1"/>
    <col min="15635" max="15635" width="12.5703125" style="231" customWidth="1"/>
    <col min="15636" max="15636" width="10.7109375" style="231" customWidth="1"/>
    <col min="15637" max="15637" width="10.28515625" style="231" customWidth="1"/>
    <col min="15638" max="15638" width="12.42578125" style="231" customWidth="1"/>
    <col min="15639" max="15648" width="10.7109375" style="231" customWidth="1"/>
    <col min="15649" max="15649" width="10.28515625" style="231" customWidth="1"/>
    <col min="15650" max="15651" width="10.7109375" style="231" customWidth="1"/>
    <col min="15652" max="15652" width="10.28515625" style="231" customWidth="1"/>
    <col min="15653" max="15653" width="12.140625" style="231" customWidth="1"/>
    <col min="15654" max="15654" width="10.7109375" style="231" customWidth="1"/>
    <col min="15655" max="15655" width="10.28515625" style="231" customWidth="1"/>
    <col min="15656" max="15656" width="10.7109375" style="231" customWidth="1"/>
    <col min="15657" max="15657" width="9.140625" style="231"/>
    <col min="15658" max="15658" width="13.85546875" style="231" customWidth="1"/>
    <col min="15659" max="15659" width="4.5703125" style="231" customWidth="1"/>
    <col min="15660" max="15661" width="9.140625" style="231"/>
    <col min="15662" max="15662" width="10.140625" style="231" bestFit="1" customWidth="1"/>
    <col min="15663" max="15663" width="12.42578125" style="231" bestFit="1" customWidth="1"/>
    <col min="15664" max="15665" width="12.42578125" style="231" customWidth="1"/>
    <col min="15666" max="15666" width="12.42578125" style="231" bestFit="1" customWidth="1"/>
    <col min="15667" max="15667" width="12.42578125" style="231" customWidth="1"/>
    <col min="15668" max="15668" width="13.5703125" style="231" bestFit="1" customWidth="1"/>
    <col min="15669" max="15669" width="21.5703125" style="231" bestFit="1" customWidth="1"/>
    <col min="15670" max="15670" width="19.42578125" style="231" bestFit="1" customWidth="1"/>
    <col min="15671" max="15671" width="11.42578125" style="231" bestFit="1" customWidth="1"/>
    <col min="15672" max="15673" width="9.140625" style="231"/>
    <col min="15674" max="15674" width="11.42578125" style="231" bestFit="1" customWidth="1"/>
    <col min="15675" max="15818" width="9.140625" style="231"/>
    <col min="15819" max="15819" width="19.5703125" style="231" customWidth="1"/>
    <col min="15820" max="15820" width="5.42578125" style="231" customWidth="1"/>
    <col min="15821" max="15821" width="44.7109375" style="231" customWidth="1"/>
    <col min="15822" max="15822" width="7" style="231" customWidth="1"/>
    <col min="15823" max="15823" width="10.7109375" style="231" customWidth="1"/>
    <col min="15824" max="15824" width="10.28515625" style="231" customWidth="1"/>
    <col min="15825" max="15826" width="10.7109375" style="231" customWidth="1"/>
    <col min="15827" max="15827" width="10.28515625" style="231" customWidth="1"/>
    <col min="15828" max="15829" width="10.7109375" style="231" customWidth="1"/>
    <col min="15830" max="15830" width="10.28515625" style="231" customWidth="1"/>
    <col min="15831" max="15831" width="13" style="231" customWidth="1"/>
    <col min="15832" max="15832" width="10.7109375" style="231" customWidth="1"/>
    <col min="15833" max="15833" width="10.28515625" style="231" customWidth="1"/>
    <col min="15834" max="15834" width="13" style="231" customWidth="1"/>
    <col min="15835" max="15835" width="10.7109375" style="231" customWidth="1"/>
    <col min="15836" max="15836" width="10.28515625" style="231" customWidth="1"/>
    <col min="15837" max="15837" width="13.28515625" style="231" customWidth="1"/>
    <col min="15838" max="15838" width="10.7109375" style="231" customWidth="1"/>
    <col min="15839" max="15839" width="10.28515625" style="231" customWidth="1"/>
    <col min="15840" max="15841" width="10.7109375" style="231" customWidth="1"/>
    <col min="15842" max="15842" width="10.28515625" style="231" customWidth="1"/>
    <col min="15843" max="15843" width="13.42578125" style="231" customWidth="1"/>
    <col min="15844" max="15844" width="10.7109375" style="231" customWidth="1"/>
    <col min="15845" max="15845" width="10.28515625" style="231" customWidth="1"/>
    <col min="15846" max="15847" width="10.7109375" style="231" customWidth="1"/>
    <col min="15848" max="15848" width="10.28515625" style="231" customWidth="1"/>
    <col min="15849" max="15849" width="12.28515625" style="231" customWidth="1"/>
    <col min="15850" max="15850" width="10.7109375" style="231" customWidth="1"/>
    <col min="15851" max="15851" width="10.28515625" style="231" customWidth="1"/>
    <col min="15852" max="15853" width="10.7109375" style="231" customWidth="1"/>
    <col min="15854" max="15854" width="10.28515625" style="231" customWidth="1"/>
    <col min="15855" max="15856" width="10.7109375" style="231" customWidth="1"/>
    <col min="15857" max="15857" width="10.28515625" style="231" customWidth="1"/>
    <col min="15858" max="15859" width="10.7109375" style="231" customWidth="1"/>
    <col min="15860" max="15860" width="10.28515625" style="231" customWidth="1"/>
    <col min="15861" max="15862" width="10.7109375" style="231" customWidth="1"/>
    <col min="15863" max="15863" width="10.28515625" style="231" customWidth="1"/>
    <col min="15864" max="15864" width="12.85546875" style="231" customWidth="1"/>
    <col min="15865" max="15865" width="10.7109375" style="231" customWidth="1"/>
    <col min="15866" max="15866" width="10.28515625" style="231" customWidth="1"/>
    <col min="15867" max="15867" width="12.5703125" style="231" customWidth="1"/>
    <col min="15868" max="15868" width="10.7109375" style="231" customWidth="1"/>
    <col min="15869" max="15869" width="10.28515625" style="231" customWidth="1"/>
    <col min="15870" max="15870" width="12.5703125" style="231" customWidth="1"/>
    <col min="15871" max="15871" width="10.7109375" style="231" customWidth="1"/>
    <col min="15872" max="15872" width="10.28515625" style="231" customWidth="1"/>
    <col min="15873" max="15873" width="12.7109375" style="231" customWidth="1"/>
    <col min="15874" max="15874" width="10.7109375" style="231" customWidth="1"/>
    <col min="15875" max="15875" width="10.28515625" style="231" customWidth="1"/>
    <col min="15876" max="15876" width="13.140625" style="231" customWidth="1"/>
    <col min="15877" max="15877" width="10.7109375" style="231" customWidth="1"/>
    <col min="15878" max="15878" width="10.28515625" style="231" customWidth="1"/>
    <col min="15879" max="15879" width="12.140625" style="231" customWidth="1"/>
    <col min="15880" max="15880" width="10.7109375" style="231" customWidth="1"/>
    <col min="15881" max="15881" width="10.28515625" style="231" customWidth="1"/>
    <col min="15882" max="15882" width="12.42578125" style="231" customWidth="1"/>
    <col min="15883" max="15883" width="10.7109375" style="231" customWidth="1"/>
    <col min="15884" max="15884" width="10.28515625" style="231" customWidth="1"/>
    <col min="15885" max="15886" width="10.7109375" style="231" customWidth="1"/>
    <col min="15887" max="15887" width="10.28515625" style="231" customWidth="1"/>
    <col min="15888" max="15888" width="12.5703125" style="231" customWidth="1"/>
    <col min="15889" max="15889" width="10.7109375" style="231" customWidth="1"/>
    <col min="15890" max="15890" width="10.28515625" style="231" customWidth="1"/>
    <col min="15891" max="15891" width="12.5703125" style="231" customWidth="1"/>
    <col min="15892" max="15892" width="10.7109375" style="231" customWidth="1"/>
    <col min="15893" max="15893" width="10.28515625" style="231" customWidth="1"/>
    <col min="15894" max="15894" width="12.42578125" style="231" customWidth="1"/>
    <col min="15895" max="15904" width="10.7109375" style="231" customWidth="1"/>
    <col min="15905" max="15905" width="10.28515625" style="231" customWidth="1"/>
    <col min="15906" max="15907" width="10.7109375" style="231" customWidth="1"/>
    <col min="15908" max="15908" width="10.28515625" style="231" customWidth="1"/>
    <col min="15909" max="15909" width="12.140625" style="231" customWidth="1"/>
    <col min="15910" max="15910" width="10.7109375" style="231" customWidth="1"/>
    <col min="15911" max="15911" width="10.28515625" style="231" customWidth="1"/>
    <col min="15912" max="15912" width="10.7109375" style="231" customWidth="1"/>
    <col min="15913" max="15913" width="9.140625" style="231"/>
    <col min="15914" max="15914" width="13.85546875" style="231" customWidth="1"/>
    <col min="15915" max="15915" width="4.5703125" style="231" customWidth="1"/>
    <col min="15916" max="15917" width="9.140625" style="231"/>
    <col min="15918" max="15918" width="10.140625" style="231" bestFit="1" customWidth="1"/>
    <col min="15919" max="15919" width="12.42578125" style="231" bestFit="1" customWidth="1"/>
    <col min="15920" max="15921" width="12.42578125" style="231" customWidth="1"/>
    <col min="15922" max="15922" width="12.42578125" style="231" bestFit="1" customWidth="1"/>
    <col min="15923" max="15923" width="12.42578125" style="231" customWidth="1"/>
    <col min="15924" max="15924" width="13.5703125" style="231" bestFit="1" customWidth="1"/>
    <col min="15925" max="15925" width="21.5703125" style="231" bestFit="1" customWidth="1"/>
    <col min="15926" max="15926" width="19.42578125" style="231" bestFit="1" customWidth="1"/>
    <col min="15927" max="15927" width="11.42578125" style="231" bestFit="1" customWidth="1"/>
    <col min="15928" max="15929" width="9.140625" style="231"/>
    <col min="15930" max="15930" width="11.42578125" style="231" bestFit="1" customWidth="1"/>
    <col min="15931" max="16074" width="9.140625" style="231"/>
    <col min="16075" max="16075" width="19.5703125" style="231" customWidth="1"/>
    <col min="16076" max="16076" width="5.42578125" style="231" customWidth="1"/>
    <col min="16077" max="16077" width="44.7109375" style="231" customWidth="1"/>
    <col min="16078" max="16078" width="7" style="231" customWidth="1"/>
    <col min="16079" max="16079" width="10.7109375" style="231" customWidth="1"/>
    <col min="16080" max="16080" width="10.28515625" style="231" customWidth="1"/>
    <col min="16081" max="16082" width="10.7109375" style="231" customWidth="1"/>
    <col min="16083" max="16083" width="10.28515625" style="231" customWidth="1"/>
    <col min="16084" max="16085" width="10.7109375" style="231" customWidth="1"/>
    <col min="16086" max="16086" width="10.28515625" style="231" customWidth="1"/>
    <col min="16087" max="16087" width="13" style="231" customWidth="1"/>
    <col min="16088" max="16088" width="10.7109375" style="231" customWidth="1"/>
    <col min="16089" max="16089" width="10.28515625" style="231" customWidth="1"/>
    <col min="16090" max="16090" width="13" style="231" customWidth="1"/>
    <col min="16091" max="16091" width="10.7109375" style="231" customWidth="1"/>
    <col min="16092" max="16092" width="10.28515625" style="231" customWidth="1"/>
    <col min="16093" max="16093" width="13.28515625" style="231" customWidth="1"/>
    <col min="16094" max="16094" width="10.7109375" style="231" customWidth="1"/>
    <col min="16095" max="16095" width="10.28515625" style="231" customWidth="1"/>
    <col min="16096" max="16097" width="10.7109375" style="231" customWidth="1"/>
    <col min="16098" max="16098" width="10.28515625" style="231" customWidth="1"/>
    <col min="16099" max="16099" width="13.42578125" style="231" customWidth="1"/>
    <col min="16100" max="16100" width="10.7109375" style="231" customWidth="1"/>
    <col min="16101" max="16101" width="10.28515625" style="231" customWidth="1"/>
    <col min="16102" max="16103" width="10.7109375" style="231" customWidth="1"/>
    <col min="16104" max="16104" width="10.28515625" style="231" customWidth="1"/>
    <col min="16105" max="16105" width="12.28515625" style="231" customWidth="1"/>
    <col min="16106" max="16106" width="10.7109375" style="231" customWidth="1"/>
    <col min="16107" max="16107" width="10.28515625" style="231" customWidth="1"/>
    <col min="16108" max="16109" width="10.7109375" style="231" customWidth="1"/>
    <col min="16110" max="16110" width="10.28515625" style="231" customWidth="1"/>
    <col min="16111" max="16112" width="10.7109375" style="231" customWidth="1"/>
    <col min="16113" max="16113" width="10.28515625" style="231" customWidth="1"/>
    <col min="16114" max="16115" width="10.7109375" style="231" customWidth="1"/>
    <col min="16116" max="16116" width="10.28515625" style="231" customWidth="1"/>
    <col min="16117" max="16118" width="10.7109375" style="231" customWidth="1"/>
    <col min="16119" max="16119" width="10.28515625" style="231" customWidth="1"/>
    <col min="16120" max="16120" width="12.85546875" style="231" customWidth="1"/>
    <col min="16121" max="16121" width="10.7109375" style="231" customWidth="1"/>
    <col min="16122" max="16122" width="10.28515625" style="231" customWidth="1"/>
    <col min="16123" max="16123" width="12.5703125" style="231" customWidth="1"/>
    <col min="16124" max="16124" width="10.7109375" style="231" customWidth="1"/>
    <col min="16125" max="16125" width="10.28515625" style="231" customWidth="1"/>
    <col min="16126" max="16126" width="12.5703125" style="231" customWidth="1"/>
    <col min="16127" max="16127" width="10.7109375" style="231" customWidth="1"/>
    <col min="16128" max="16128" width="10.28515625" style="231" customWidth="1"/>
    <col min="16129" max="16129" width="12.7109375" style="231" customWidth="1"/>
    <col min="16130" max="16130" width="10.7109375" style="231" customWidth="1"/>
    <col min="16131" max="16131" width="10.28515625" style="231" customWidth="1"/>
    <col min="16132" max="16132" width="13.140625" style="231" customWidth="1"/>
    <col min="16133" max="16133" width="10.7109375" style="231" customWidth="1"/>
    <col min="16134" max="16134" width="10.28515625" style="231" customWidth="1"/>
    <col min="16135" max="16135" width="12.140625" style="231" customWidth="1"/>
    <col min="16136" max="16136" width="10.7109375" style="231" customWidth="1"/>
    <col min="16137" max="16137" width="10.28515625" style="231" customWidth="1"/>
    <col min="16138" max="16138" width="12.42578125" style="231" customWidth="1"/>
    <col min="16139" max="16139" width="10.7109375" style="231" customWidth="1"/>
    <col min="16140" max="16140" width="10.28515625" style="231" customWidth="1"/>
    <col min="16141" max="16142" width="10.7109375" style="231" customWidth="1"/>
    <col min="16143" max="16143" width="10.28515625" style="231" customWidth="1"/>
    <col min="16144" max="16144" width="12.5703125" style="231" customWidth="1"/>
    <col min="16145" max="16145" width="10.7109375" style="231" customWidth="1"/>
    <col min="16146" max="16146" width="10.28515625" style="231" customWidth="1"/>
    <col min="16147" max="16147" width="12.5703125" style="231" customWidth="1"/>
    <col min="16148" max="16148" width="10.7109375" style="231" customWidth="1"/>
    <col min="16149" max="16149" width="10.28515625" style="231" customWidth="1"/>
    <col min="16150" max="16150" width="12.42578125" style="231" customWidth="1"/>
    <col min="16151" max="16160" width="10.7109375" style="231" customWidth="1"/>
    <col min="16161" max="16161" width="10.28515625" style="231" customWidth="1"/>
    <col min="16162" max="16163" width="10.7109375" style="231" customWidth="1"/>
    <col min="16164" max="16164" width="10.28515625" style="231" customWidth="1"/>
    <col min="16165" max="16165" width="12.140625" style="231" customWidth="1"/>
    <col min="16166" max="16166" width="10.7109375" style="231" customWidth="1"/>
    <col min="16167" max="16167" width="10.28515625" style="231" customWidth="1"/>
    <col min="16168" max="16168" width="10.7109375" style="231" customWidth="1"/>
    <col min="16169" max="16169" width="9.140625" style="231"/>
    <col min="16170" max="16170" width="13.85546875" style="231" customWidth="1"/>
    <col min="16171" max="16171" width="4.5703125" style="231" customWidth="1"/>
    <col min="16172" max="16173" width="9.140625" style="231"/>
    <col min="16174" max="16174" width="10.140625" style="231" bestFit="1" customWidth="1"/>
    <col min="16175" max="16175" width="12.42578125" style="231" bestFit="1" customWidth="1"/>
    <col min="16176" max="16177" width="12.42578125" style="231" customWidth="1"/>
    <col min="16178" max="16178" width="12.42578125" style="231" bestFit="1" customWidth="1"/>
    <col min="16179" max="16179" width="12.42578125" style="231" customWidth="1"/>
    <col min="16180" max="16180" width="13.5703125" style="231" bestFit="1" customWidth="1"/>
    <col min="16181" max="16181" width="21.5703125" style="231" bestFit="1" customWidth="1"/>
    <col min="16182" max="16182" width="19.42578125" style="231" bestFit="1" customWidth="1"/>
    <col min="16183" max="16183" width="11.42578125" style="231" bestFit="1" customWidth="1"/>
    <col min="16184" max="16185" width="9.140625" style="231"/>
    <col min="16186" max="16186" width="11.42578125" style="231" bestFit="1" customWidth="1"/>
    <col min="16187" max="16384" width="9.140625" style="231"/>
  </cols>
  <sheetData>
    <row r="1" spans="2:46" ht="15" x14ac:dyDescent="0.25">
      <c r="C1" s="302" t="s">
        <v>1491</v>
      </c>
    </row>
    <row r="3" spans="2:46" ht="15" x14ac:dyDescent="0.25">
      <c r="C3" s="302" t="s">
        <v>1492</v>
      </c>
    </row>
    <row r="4" spans="2:46" ht="18" x14ac:dyDescent="0.25">
      <c r="C4" s="307" t="s">
        <v>1493</v>
      </c>
      <c r="F4" s="308" t="s">
        <v>1494</v>
      </c>
    </row>
    <row r="5" spans="2:46" ht="13.5" thickBot="1" x14ac:dyDescent="0.25">
      <c r="C5" s="309"/>
      <c r="D5" s="310"/>
      <c r="E5" s="310"/>
      <c r="F5" s="311"/>
      <c r="H5" s="310"/>
      <c r="I5" s="311"/>
      <c r="K5" s="310"/>
      <c r="L5" s="311"/>
      <c r="N5" s="310"/>
      <c r="O5" s="311"/>
      <c r="Q5" s="310"/>
      <c r="R5" s="311"/>
      <c r="T5" s="310"/>
      <c r="U5" s="311"/>
      <c r="W5" s="310"/>
      <c r="X5" s="311"/>
      <c r="Z5" s="310"/>
      <c r="AA5" s="311"/>
      <c r="AC5" s="310"/>
      <c r="AD5" s="311"/>
      <c r="AF5" s="310"/>
      <c r="AG5" s="311"/>
      <c r="AI5" s="310"/>
      <c r="AJ5" s="311"/>
      <c r="AL5" s="310"/>
      <c r="AM5" s="311"/>
    </row>
    <row r="6" spans="2:46" ht="13.5" thickTop="1" x14ac:dyDescent="0.2">
      <c r="B6" s="312" t="s">
        <v>1495</v>
      </c>
      <c r="C6" s="313"/>
      <c r="D6" s="314"/>
      <c r="E6" s="317" t="s">
        <v>1496</v>
      </c>
      <c r="F6" s="315"/>
      <c r="G6" s="316"/>
      <c r="H6" s="317" t="s">
        <v>1497</v>
      </c>
      <c r="I6" s="315"/>
      <c r="J6" s="316"/>
      <c r="K6" s="317" t="s">
        <v>1498</v>
      </c>
      <c r="L6" s="315"/>
      <c r="M6" s="316"/>
      <c r="N6" s="317" t="s">
        <v>1499</v>
      </c>
      <c r="O6" s="315"/>
      <c r="P6" s="316"/>
      <c r="Q6" s="317" t="s">
        <v>1500</v>
      </c>
      <c r="R6" s="315"/>
      <c r="S6" s="316"/>
      <c r="T6" s="317" t="s">
        <v>1501</v>
      </c>
      <c r="U6" s="315"/>
      <c r="V6" s="316"/>
      <c r="W6" s="317" t="s">
        <v>1502</v>
      </c>
      <c r="X6" s="315"/>
      <c r="Y6" s="316"/>
      <c r="Z6" s="317" t="s">
        <v>1503</v>
      </c>
      <c r="AA6" s="315"/>
      <c r="AB6" s="316"/>
      <c r="AC6" s="317" t="s">
        <v>1504</v>
      </c>
      <c r="AD6" s="315"/>
      <c r="AE6" s="316"/>
      <c r="AF6" s="317" t="s">
        <v>1505</v>
      </c>
      <c r="AG6" s="315"/>
      <c r="AH6" s="316"/>
      <c r="AI6" s="317" t="s">
        <v>1506</v>
      </c>
      <c r="AJ6" s="315"/>
      <c r="AK6" s="316"/>
      <c r="AL6" s="317" t="s">
        <v>1507</v>
      </c>
      <c r="AM6" s="315"/>
      <c r="AN6" s="316"/>
      <c r="AO6" s="318" t="s">
        <v>1508</v>
      </c>
      <c r="AP6" s="319"/>
      <c r="AQ6" s="320"/>
    </row>
    <row r="7" spans="2:46" ht="13.5" thickBot="1" x14ac:dyDescent="0.25">
      <c r="B7" s="321"/>
      <c r="C7" s="322"/>
      <c r="D7" s="323" t="s">
        <v>1509</v>
      </c>
      <c r="E7" s="326" t="s">
        <v>1510</v>
      </c>
      <c r="F7" s="324" t="s">
        <v>1511</v>
      </c>
      <c r="G7" s="325" t="s">
        <v>1512</v>
      </c>
      <c r="H7" s="326" t="s">
        <v>1510</v>
      </c>
      <c r="I7" s="324" t="s">
        <v>1511</v>
      </c>
      <c r="J7" s="325" t="s">
        <v>1512</v>
      </c>
      <c r="K7" s="326" t="s">
        <v>1510</v>
      </c>
      <c r="L7" s="324" t="s">
        <v>1511</v>
      </c>
      <c r="M7" s="325" t="s">
        <v>1512</v>
      </c>
      <c r="N7" s="326" t="s">
        <v>1510</v>
      </c>
      <c r="O7" s="324" t="s">
        <v>1511</v>
      </c>
      <c r="P7" s="325" t="s">
        <v>1512</v>
      </c>
      <c r="Q7" s="326" t="s">
        <v>1510</v>
      </c>
      <c r="R7" s="324" t="s">
        <v>1511</v>
      </c>
      <c r="S7" s="325" t="s">
        <v>1512</v>
      </c>
      <c r="T7" s="326" t="s">
        <v>1510</v>
      </c>
      <c r="U7" s="324" t="s">
        <v>1511</v>
      </c>
      <c r="V7" s="325" t="s">
        <v>1512</v>
      </c>
      <c r="W7" s="326" t="s">
        <v>1510</v>
      </c>
      <c r="X7" s="324" t="s">
        <v>1511</v>
      </c>
      <c r="Y7" s="325" t="s">
        <v>1512</v>
      </c>
      <c r="Z7" s="326" t="s">
        <v>1510</v>
      </c>
      <c r="AA7" s="324" t="s">
        <v>1511</v>
      </c>
      <c r="AB7" s="325" t="s">
        <v>1512</v>
      </c>
      <c r="AC7" s="326" t="s">
        <v>1510</v>
      </c>
      <c r="AD7" s="324" t="s">
        <v>1511</v>
      </c>
      <c r="AE7" s="325" t="s">
        <v>1512</v>
      </c>
      <c r="AF7" s="326" t="s">
        <v>1510</v>
      </c>
      <c r="AG7" s="324" t="s">
        <v>1511</v>
      </c>
      <c r="AH7" s="325" t="s">
        <v>1512</v>
      </c>
      <c r="AI7" s="326" t="s">
        <v>1510</v>
      </c>
      <c r="AJ7" s="324" t="s">
        <v>1511</v>
      </c>
      <c r="AK7" s="325" t="s">
        <v>1512</v>
      </c>
      <c r="AL7" s="326" t="s">
        <v>1510</v>
      </c>
      <c r="AM7" s="324" t="s">
        <v>1511</v>
      </c>
      <c r="AN7" s="325" t="s">
        <v>1512</v>
      </c>
      <c r="AO7" s="327"/>
      <c r="AP7" s="328" t="s">
        <v>1659</v>
      </c>
      <c r="AQ7" s="329"/>
    </row>
    <row r="8" spans="2:46" ht="13.5" thickBot="1" x14ac:dyDescent="0.25">
      <c r="B8" s="330">
        <v>1</v>
      </c>
      <c r="C8" s="331" t="s">
        <v>3</v>
      </c>
      <c r="D8" s="332"/>
      <c r="E8" s="335"/>
      <c r="F8" s="333"/>
      <c r="G8" s="334"/>
      <c r="H8" s="335"/>
      <c r="I8" s="333"/>
      <c r="J8" s="334"/>
      <c r="K8" s="335"/>
      <c r="L8" s="333"/>
      <c r="M8" s="334"/>
      <c r="N8" s="335"/>
      <c r="O8" s="333"/>
      <c r="P8" s="334"/>
      <c r="Q8" s="335"/>
      <c r="R8" s="333"/>
      <c r="S8" s="334"/>
      <c r="T8" s="335"/>
      <c r="U8" s="333"/>
      <c r="V8" s="334"/>
      <c r="W8" s="335"/>
      <c r="X8" s="333"/>
      <c r="Y8" s="334"/>
      <c r="Z8" s="335"/>
      <c r="AA8" s="333"/>
      <c r="AB8" s="334"/>
      <c r="AC8" s="335"/>
      <c r="AD8" s="333"/>
      <c r="AE8" s="334"/>
      <c r="AF8" s="335"/>
      <c r="AG8" s="333"/>
      <c r="AH8" s="334"/>
      <c r="AI8" s="335"/>
      <c r="AJ8" s="333"/>
      <c r="AK8" s="334"/>
      <c r="AL8" s="335"/>
      <c r="AM8" s="333"/>
      <c r="AN8" s="334"/>
      <c r="AO8" s="327"/>
      <c r="AP8" s="328"/>
      <c r="AQ8" s="329"/>
    </row>
    <row r="9" spans="2:46" s="346" customFormat="1" x14ac:dyDescent="0.2">
      <c r="B9" s="336"/>
      <c r="C9" s="337" t="s">
        <v>1513</v>
      </c>
      <c r="D9" s="338" t="s">
        <v>1514</v>
      </c>
      <c r="E9" s="341">
        <v>1403</v>
      </c>
      <c r="F9" s="339">
        <v>15</v>
      </c>
      <c r="G9" s="340">
        <f>F9*E9</f>
        <v>21045</v>
      </c>
      <c r="H9" s="341">
        <v>4300</v>
      </c>
      <c r="I9" s="339">
        <v>15</v>
      </c>
      <c r="J9" s="340">
        <f>I9*H9</f>
        <v>64500</v>
      </c>
      <c r="K9" s="341">
        <v>4816</v>
      </c>
      <c r="L9" s="339">
        <v>15</v>
      </c>
      <c r="M9" s="340">
        <f>L9*K9</f>
        <v>72240</v>
      </c>
      <c r="N9" s="341">
        <v>6380</v>
      </c>
      <c r="O9" s="339">
        <v>15</v>
      </c>
      <c r="P9" s="340">
        <f>O9*N9</f>
        <v>95700</v>
      </c>
      <c r="Q9" s="341">
        <v>1434</v>
      </c>
      <c r="R9" s="339">
        <v>15</v>
      </c>
      <c r="S9" s="340">
        <f>R9*Q9</f>
        <v>21510</v>
      </c>
      <c r="T9" s="341">
        <v>10080</v>
      </c>
      <c r="U9" s="339">
        <v>15</v>
      </c>
      <c r="V9" s="340">
        <f>U9*T9</f>
        <v>151200</v>
      </c>
      <c r="W9" s="342">
        <v>0</v>
      </c>
      <c r="X9" s="339">
        <v>15</v>
      </c>
      <c r="Y9" s="340">
        <f>X9*W9</f>
        <v>0</v>
      </c>
      <c r="Z9" s="342">
        <v>0</v>
      </c>
      <c r="AA9" s="339">
        <v>15</v>
      </c>
      <c r="AB9" s="340">
        <f>AA9*Z9</f>
        <v>0</v>
      </c>
      <c r="AC9" s="342">
        <v>0</v>
      </c>
      <c r="AD9" s="339">
        <v>15</v>
      </c>
      <c r="AE9" s="340">
        <f t="shared" ref="AE9:AE29" si="0">AD9*AC9</f>
        <v>0</v>
      </c>
      <c r="AF9" s="341">
        <v>3925</v>
      </c>
      <c r="AG9" s="339">
        <v>15</v>
      </c>
      <c r="AH9" s="340">
        <f t="shared" ref="AH9:AH29" si="1">AG9*AF9</f>
        <v>58875</v>
      </c>
      <c r="AI9" s="341">
        <v>8688</v>
      </c>
      <c r="AJ9" s="339">
        <v>15</v>
      </c>
      <c r="AK9" s="340">
        <f t="shared" ref="AK9:AK29" si="2">AJ9*AI9</f>
        <v>130320</v>
      </c>
      <c r="AL9" s="341">
        <v>6022</v>
      </c>
      <c r="AM9" s="339">
        <v>15</v>
      </c>
      <c r="AN9" s="340">
        <f t="shared" ref="AN9:AN29" si="3">AM9*AL9</f>
        <v>90330</v>
      </c>
      <c r="AO9" s="343"/>
      <c r="AP9" s="344"/>
      <c r="AQ9" s="345"/>
      <c r="AT9" s="347"/>
    </row>
    <row r="10" spans="2:46" s="346" customFormat="1" x14ac:dyDescent="0.2">
      <c r="B10" s="336"/>
      <c r="C10" s="348" t="s">
        <v>1515</v>
      </c>
      <c r="D10" s="349" t="s">
        <v>1514</v>
      </c>
      <c r="E10" s="352">
        <v>1645</v>
      </c>
      <c r="F10" s="350">
        <v>14.5</v>
      </c>
      <c r="G10" s="340">
        <f t="shared" ref="G10:G29" si="4">F10*E10</f>
        <v>23852.5</v>
      </c>
      <c r="H10" s="352">
        <v>0</v>
      </c>
      <c r="I10" s="350">
        <v>14.5</v>
      </c>
      <c r="J10" s="340">
        <f t="shared" ref="J10:J29" si="5">I10*H10</f>
        <v>0</v>
      </c>
      <c r="K10" s="352">
        <v>1071</v>
      </c>
      <c r="L10" s="350">
        <v>14.5</v>
      </c>
      <c r="M10" s="340">
        <f t="shared" ref="M10:M29" si="6">L10*K10</f>
        <v>15529.5</v>
      </c>
      <c r="N10" s="352">
        <v>0</v>
      </c>
      <c r="O10" s="350">
        <v>14.5</v>
      </c>
      <c r="P10" s="340">
        <f t="shared" ref="P10:P29" si="7">O10*N10</f>
        <v>0</v>
      </c>
      <c r="Q10" s="352">
        <v>341</v>
      </c>
      <c r="R10" s="350">
        <v>14.5</v>
      </c>
      <c r="S10" s="340">
        <f t="shared" ref="S10:S29" si="8">R10*Q10</f>
        <v>4944.5</v>
      </c>
      <c r="T10" s="352">
        <v>0</v>
      </c>
      <c r="U10" s="350">
        <v>14.5</v>
      </c>
      <c r="V10" s="340">
        <f t="shared" ref="V10:V29" si="9">U10*T10</f>
        <v>0</v>
      </c>
      <c r="W10" s="353">
        <v>0</v>
      </c>
      <c r="X10" s="350">
        <v>14.5</v>
      </c>
      <c r="Y10" s="340">
        <f t="shared" ref="Y10:Y29" si="10">X10*W10</f>
        <v>0</v>
      </c>
      <c r="Z10" s="353">
        <v>0</v>
      </c>
      <c r="AA10" s="350">
        <v>14.5</v>
      </c>
      <c r="AB10" s="340">
        <f t="shared" ref="AB10:AB29" si="11">AA10*Z10</f>
        <v>0</v>
      </c>
      <c r="AC10" s="353">
        <v>0</v>
      </c>
      <c r="AD10" s="350">
        <v>14.5</v>
      </c>
      <c r="AE10" s="340">
        <f t="shared" si="0"/>
        <v>0</v>
      </c>
      <c r="AF10" s="352">
        <v>0</v>
      </c>
      <c r="AG10" s="350">
        <v>14.5</v>
      </c>
      <c r="AH10" s="340">
        <f t="shared" si="1"/>
        <v>0</v>
      </c>
      <c r="AI10" s="352">
        <v>0</v>
      </c>
      <c r="AJ10" s="350">
        <v>14.5</v>
      </c>
      <c r="AK10" s="340">
        <f t="shared" si="2"/>
        <v>0</v>
      </c>
      <c r="AL10" s="352">
        <v>2811</v>
      </c>
      <c r="AM10" s="350">
        <v>14.5</v>
      </c>
      <c r="AN10" s="340">
        <f t="shared" si="3"/>
        <v>40759.5</v>
      </c>
      <c r="AO10" s="343"/>
      <c r="AP10" s="355"/>
      <c r="AQ10" s="345"/>
      <c r="AT10" s="347"/>
    </row>
    <row r="11" spans="2:46" s="346" customFormat="1" x14ac:dyDescent="0.2">
      <c r="B11" s="336"/>
      <c r="C11" s="348" t="s">
        <v>1516</v>
      </c>
      <c r="D11" s="349" t="s">
        <v>1514</v>
      </c>
      <c r="E11" s="352">
        <v>3116</v>
      </c>
      <c r="F11" s="350">
        <v>4</v>
      </c>
      <c r="G11" s="356">
        <f t="shared" si="4"/>
        <v>12464</v>
      </c>
      <c r="H11" s="352">
        <v>0</v>
      </c>
      <c r="I11" s="350">
        <v>4</v>
      </c>
      <c r="J11" s="356">
        <f t="shared" si="5"/>
        <v>0</v>
      </c>
      <c r="K11" s="352">
        <v>4880</v>
      </c>
      <c r="L11" s="350">
        <v>4</v>
      </c>
      <c r="M11" s="356">
        <f t="shared" si="6"/>
        <v>19520</v>
      </c>
      <c r="N11" s="352">
        <v>2969</v>
      </c>
      <c r="O11" s="350">
        <v>4</v>
      </c>
      <c r="P11" s="356">
        <f t="shared" si="7"/>
        <v>11876</v>
      </c>
      <c r="Q11" s="352">
        <v>2948</v>
      </c>
      <c r="R11" s="350">
        <v>4</v>
      </c>
      <c r="S11" s="356">
        <f t="shared" si="8"/>
        <v>11792</v>
      </c>
      <c r="T11" s="352">
        <v>4492</v>
      </c>
      <c r="U11" s="350">
        <v>4</v>
      </c>
      <c r="V11" s="356">
        <f t="shared" si="9"/>
        <v>17968</v>
      </c>
      <c r="W11" s="353">
        <v>0</v>
      </c>
      <c r="X11" s="350">
        <v>4</v>
      </c>
      <c r="Y11" s="356">
        <f t="shared" si="10"/>
        <v>0</v>
      </c>
      <c r="Z11" s="353">
        <v>0</v>
      </c>
      <c r="AA11" s="350">
        <v>4</v>
      </c>
      <c r="AB11" s="356">
        <f t="shared" si="11"/>
        <v>0</v>
      </c>
      <c r="AC11" s="353">
        <v>0</v>
      </c>
      <c r="AD11" s="350">
        <v>4</v>
      </c>
      <c r="AE11" s="356">
        <f t="shared" si="0"/>
        <v>0</v>
      </c>
      <c r="AF11" s="352">
        <v>2350</v>
      </c>
      <c r="AG11" s="350">
        <v>4</v>
      </c>
      <c r="AH11" s="356">
        <f t="shared" si="1"/>
        <v>9400</v>
      </c>
      <c r="AI11" s="352">
        <v>5758</v>
      </c>
      <c r="AJ11" s="350">
        <v>4</v>
      </c>
      <c r="AK11" s="356">
        <f t="shared" si="2"/>
        <v>23032</v>
      </c>
      <c r="AL11" s="352">
        <v>5731</v>
      </c>
      <c r="AM11" s="350">
        <v>4</v>
      </c>
      <c r="AN11" s="356">
        <f t="shared" si="3"/>
        <v>22924</v>
      </c>
      <c r="AO11" s="343"/>
      <c r="AP11" s="355"/>
      <c r="AQ11" s="345"/>
      <c r="AT11" s="347"/>
    </row>
    <row r="12" spans="2:46" s="346" customFormat="1" x14ac:dyDescent="0.2">
      <c r="B12" s="336"/>
      <c r="C12" s="348" t="s">
        <v>1517</v>
      </c>
      <c r="D12" s="349" t="s">
        <v>1518</v>
      </c>
      <c r="E12" s="352">
        <v>3</v>
      </c>
      <c r="F12" s="350">
        <v>2650</v>
      </c>
      <c r="G12" s="356">
        <f t="shared" si="4"/>
        <v>7950</v>
      </c>
      <c r="H12" s="354">
        <v>0</v>
      </c>
      <c r="I12" s="350">
        <v>2650</v>
      </c>
      <c r="J12" s="356">
        <f t="shared" si="5"/>
        <v>0</v>
      </c>
      <c r="K12" s="352">
        <v>2</v>
      </c>
      <c r="L12" s="350">
        <v>2650</v>
      </c>
      <c r="M12" s="356">
        <f t="shared" si="6"/>
        <v>5300</v>
      </c>
      <c r="N12" s="352">
        <v>0</v>
      </c>
      <c r="O12" s="350">
        <v>2650</v>
      </c>
      <c r="P12" s="356">
        <f t="shared" si="7"/>
        <v>0</v>
      </c>
      <c r="Q12" s="352">
        <v>0</v>
      </c>
      <c r="R12" s="350">
        <v>2650</v>
      </c>
      <c r="S12" s="356">
        <f t="shared" si="8"/>
        <v>0</v>
      </c>
      <c r="T12" s="352">
        <v>0</v>
      </c>
      <c r="U12" s="350">
        <v>2650</v>
      </c>
      <c r="V12" s="356">
        <f t="shared" si="9"/>
        <v>0</v>
      </c>
      <c r="W12" s="353">
        <v>0</v>
      </c>
      <c r="X12" s="350">
        <v>2650</v>
      </c>
      <c r="Y12" s="356">
        <f t="shared" si="10"/>
        <v>0</v>
      </c>
      <c r="Z12" s="353">
        <v>0</v>
      </c>
      <c r="AA12" s="350">
        <v>2650</v>
      </c>
      <c r="AB12" s="356">
        <f t="shared" si="11"/>
        <v>0</v>
      </c>
      <c r="AC12" s="353">
        <v>0</v>
      </c>
      <c r="AD12" s="350">
        <v>2650</v>
      </c>
      <c r="AE12" s="356">
        <f t="shared" si="0"/>
        <v>0</v>
      </c>
      <c r="AF12" s="352">
        <v>0</v>
      </c>
      <c r="AG12" s="350">
        <v>2650</v>
      </c>
      <c r="AH12" s="356">
        <f t="shared" si="1"/>
        <v>0</v>
      </c>
      <c r="AI12" s="352">
        <v>0</v>
      </c>
      <c r="AJ12" s="350">
        <v>2650</v>
      </c>
      <c r="AK12" s="356">
        <f t="shared" si="2"/>
        <v>0</v>
      </c>
      <c r="AL12" s="352">
        <v>2</v>
      </c>
      <c r="AM12" s="350">
        <v>2650</v>
      </c>
      <c r="AN12" s="356">
        <f t="shared" si="3"/>
        <v>5300</v>
      </c>
      <c r="AO12" s="343"/>
      <c r="AP12" s="355"/>
      <c r="AQ12" s="345"/>
      <c r="AT12" s="347"/>
    </row>
    <row r="13" spans="2:46" s="346" customFormat="1" x14ac:dyDescent="0.2">
      <c r="B13" s="336"/>
      <c r="C13" s="348" t="s">
        <v>1519</v>
      </c>
      <c r="D13" s="349" t="s">
        <v>1518</v>
      </c>
      <c r="E13" s="352">
        <v>8</v>
      </c>
      <c r="F13" s="350">
        <v>3200</v>
      </c>
      <c r="G13" s="356">
        <f t="shared" si="4"/>
        <v>25600</v>
      </c>
      <c r="H13" s="352">
        <v>0</v>
      </c>
      <c r="I13" s="350">
        <v>3200</v>
      </c>
      <c r="J13" s="356">
        <f t="shared" si="5"/>
        <v>0</v>
      </c>
      <c r="K13" s="352">
        <v>2</v>
      </c>
      <c r="L13" s="350">
        <v>3200</v>
      </c>
      <c r="M13" s="356">
        <f t="shared" si="6"/>
        <v>6400</v>
      </c>
      <c r="N13" s="352">
        <v>0</v>
      </c>
      <c r="O13" s="350">
        <v>3200</v>
      </c>
      <c r="P13" s="356">
        <f t="shared" si="7"/>
        <v>0</v>
      </c>
      <c r="Q13" s="352">
        <v>1</v>
      </c>
      <c r="R13" s="350">
        <v>3200</v>
      </c>
      <c r="S13" s="356">
        <f t="shared" si="8"/>
        <v>3200</v>
      </c>
      <c r="T13" s="352">
        <v>0</v>
      </c>
      <c r="U13" s="350">
        <v>3200</v>
      </c>
      <c r="V13" s="356">
        <f t="shared" si="9"/>
        <v>0</v>
      </c>
      <c r="W13" s="353">
        <v>0</v>
      </c>
      <c r="X13" s="350">
        <v>3200</v>
      </c>
      <c r="Y13" s="356">
        <f t="shared" si="10"/>
        <v>0</v>
      </c>
      <c r="Z13" s="353">
        <v>0</v>
      </c>
      <c r="AA13" s="350">
        <v>3200</v>
      </c>
      <c r="AB13" s="356">
        <f t="shared" si="11"/>
        <v>0</v>
      </c>
      <c r="AC13" s="353">
        <v>0</v>
      </c>
      <c r="AD13" s="350">
        <v>3200</v>
      </c>
      <c r="AE13" s="356">
        <f t="shared" si="0"/>
        <v>0</v>
      </c>
      <c r="AF13" s="352">
        <v>2</v>
      </c>
      <c r="AG13" s="350">
        <v>3200</v>
      </c>
      <c r="AH13" s="356">
        <f t="shared" si="1"/>
        <v>6400</v>
      </c>
      <c r="AI13" s="352">
        <v>0</v>
      </c>
      <c r="AJ13" s="350">
        <v>3200</v>
      </c>
      <c r="AK13" s="356">
        <f t="shared" si="2"/>
        <v>0</v>
      </c>
      <c r="AL13" s="352">
        <v>16</v>
      </c>
      <c r="AM13" s="350">
        <v>3200</v>
      </c>
      <c r="AN13" s="356">
        <f t="shared" si="3"/>
        <v>51200</v>
      </c>
      <c r="AO13" s="343"/>
      <c r="AP13" s="355"/>
      <c r="AQ13" s="345"/>
      <c r="AT13" s="347"/>
    </row>
    <row r="14" spans="2:46" s="346" customFormat="1" x14ac:dyDescent="0.2">
      <c r="B14" s="336"/>
      <c r="C14" s="348" t="s">
        <v>1520</v>
      </c>
      <c r="D14" s="349" t="s">
        <v>1518</v>
      </c>
      <c r="E14" s="352">
        <v>0</v>
      </c>
      <c r="F14" s="350">
        <v>3950</v>
      </c>
      <c r="G14" s="356">
        <f t="shared" si="4"/>
        <v>0</v>
      </c>
      <c r="H14" s="352">
        <v>0</v>
      </c>
      <c r="I14" s="350">
        <v>3950</v>
      </c>
      <c r="J14" s="356">
        <f t="shared" si="5"/>
        <v>0</v>
      </c>
      <c r="K14" s="352">
        <v>3</v>
      </c>
      <c r="L14" s="350">
        <v>3950</v>
      </c>
      <c r="M14" s="356">
        <f t="shared" si="6"/>
        <v>11850</v>
      </c>
      <c r="N14" s="352">
        <v>0</v>
      </c>
      <c r="O14" s="350">
        <v>3950</v>
      </c>
      <c r="P14" s="356">
        <f t="shared" si="7"/>
        <v>0</v>
      </c>
      <c r="Q14" s="352">
        <v>0</v>
      </c>
      <c r="R14" s="350">
        <v>3950</v>
      </c>
      <c r="S14" s="356">
        <f t="shared" si="8"/>
        <v>0</v>
      </c>
      <c r="T14" s="352">
        <v>0</v>
      </c>
      <c r="U14" s="350">
        <v>3950</v>
      </c>
      <c r="V14" s="356">
        <f t="shared" si="9"/>
        <v>0</v>
      </c>
      <c r="W14" s="353">
        <v>0</v>
      </c>
      <c r="X14" s="350">
        <v>3950</v>
      </c>
      <c r="Y14" s="356">
        <f t="shared" si="10"/>
        <v>0</v>
      </c>
      <c r="Z14" s="353">
        <v>0</v>
      </c>
      <c r="AA14" s="350">
        <v>3950</v>
      </c>
      <c r="AB14" s="356">
        <f t="shared" si="11"/>
        <v>0</v>
      </c>
      <c r="AC14" s="353">
        <v>0</v>
      </c>
      <c r="AD14" s="350">
        <v>3950</v>
      </c>
      <c r="AE14" s="356">
        <f t="shared" si="0"/>
        <v>0</v>
      </c>
      <c r="AF14" s="352">
        <v>2</v>
      </c>
      <c r="AG14" s="350">
        <v>3950</v>
      </c>
      <c r="AH14" s="356">
        <f t="shared" si="1"/>
        <v>7900</v>
      </c>
      <c r="AI14" s="352">
        <v>0</v>
      </c>
      <c r="AJ14" s="350">
        <v>3950</v>
      </c>
      <c r="AK14" s="356">
        <f t="shared" si="2"/>
        <v>0</v>
      </c>
      <c r="AL14" s="352">
        <v>1</v>
      </c>
      <c r="AM14" s="350">
        <v>3950</v>
      </c>
      <c r="AN14" s="356">
        <f t="shared" si="3"/>
        <v>3950</v>
      </c>
      <c r="AO14" s="343"/>
      <c r="AP14" s="355"/>
      <c r="AQ14" s="345"/>
      <c r="AT14" s="347"/>
    </row>
    <row r="15" spans="2:46" s="346" customFormat="1" x14ac:dyDescent="0.2">
      <c r="B15" s="336"/>
      <c r="C15" s="348" t="s">
        <v>1521</v>
      </c>
      <c r="D15" s="349" t="s">
        <v>1518</v>
      </c>
      <c r="E15" s="352">
        <v>6</v>
      </c>
      <c r="F15" s="350">
        <v>4950</v>
      </c>
      <c r="G15" s="356">
        <f t="shared" si="4"/>
        <v>29700</v>
      </c>
      <c r="H15" s="352">
        <v>0</v>
      </c>
      <c r="I15" s="350">
        <v>4950</v>
      </c>
      <c r="J15" s="356">
        <f t="shared" si="5"/>
        <v>0</v>
      </c>
      <c r="K15" s="352">
        <v>0</v>
      </c>
      <c r="L15" s="350">
        <v>4950</v>
      </c>
      <c r="M15" s="356">
        <f t="shared" si="6"/>
        <v>0</v>
      </c>
      <c r="N15" s="352">
        <v>0</v>
      </c>
      <c r="O15" s="350">
        <v>4950</v>
      </c>
      <c r="P15" s="356">
        <f t="shared" si="7"/>
        <v>0</v>
      </c>
      <c r="Q15" s="352">
        <v>0</v>
      </c>
      <c r="R15" s="350">
        <v>4950</v>
      </c>
      <c r="S15" s="356">
        <f t="shared" si="8"/>
        <v>0</v>
      </c>
      <c r="T15" s="352">
        <v>0</v>
      </c>
      <c r="U15" s="350">
        <v>4950</v>
      </c>
      <c r="V15" s="356">
        <f t="shared" si="9"/>
        <v>0</v>
      </c>
      <c r="W15" s="353">
        <v>0</v>
      </c>
      <c r="X15" s="350">
        <v>4950</v>
      </c>
      <c r="Y15" s="356">
        <f t="shared" si="10"/>
        <v>0</v>
      </c>
      <c r="Z15" s="353">
        <v>0</v>
      </c>
      <c r="AA15" s="350">
        <v>4950</v>
      </c>
      <c r="AB15" s="356">
        <f t="shared" si="11"/>
        <v>0</v>
      </c>
      <c r="AC15" s="353">
        <v>0</v>
      </c>
      <c r="AD15" s="350">
        <v>4950</v>
      </c>
      <c r="AE15" s="356">
        <f t="shared" si="0"/>
        <v>0</v>
      </c>
      <c r="AF15" s="352">
        <v>0</v>
      </c>
      <c r="AG15" s="350">
        <v>4950</v>
      </c>
      <c r="AH15" s="356">
        <f t="shared" si="1"/>
        <v>0</v>
      </c>
      <c r="AI15" s="352">
        <v>0</v>
      </c>
      <c r="AJ15" s="350">
        <v>4950</v>
      </c>
      <c r="AK15" s="356">
        <f t="shared" si="2"/>
        <v>0</v>
      </c>
      <c r="AL15" s="352">
        <v>0</v>
      </c>
      <c r="AM15" s="350">
        <v>4950</v>
      </c>
      <c r="AN15" s="356">
        <f t="shared" si="3"/>
        <v>0</v>
      </c>
      <c r="AO15" s="343"/>
      <c r="AP15" s="355"/>
      <c r="AQ15" s="345"/>
      <c r="AT15" s="347"/>
    </row>
    <row r="16" spans="2:46" s="346" customFormat="1" x14ac:dyDescent="0.2">
      <c r="B16" s="336"/>
      <c r="C16" s="348" t="s">
        <v>1522</v>
      </c>
      <c r="D16" s="349" t="s">
        <v>1518</v>
      </c>
      <c r="E16" s="352">
        <v>0</v>
      </c>
      <c r="F16" s="350">
        <v>4850</v>
      </c>
      <c r="G16" s="356">
        <f t="shared" si="4"/>
        <v>0</v>
      </c>
      <c r="H16" s="352">
        <v>0</v>
      </c>
      <c r="I16" s="350">
        <v>4850</v>
      </c>
      <c r="J16" s="356">
        <f t="shared" si="5"/>
        <v>0</v>
      </c>
      <c r="K16" s="352">
        <v>0</v>
      </c>
      <c r="L16" s="350">
        <v>4850</v>
      </c>
      <c r="M16" s="356">
        <f t="shared" si="6"/>
        <v>0</v>
      </c>
      <c r="N16" s="352">
        <v>0</v>
      </c>
      <c r="O16" s="350">
        <v>4850</v>
      </c>
      <c r="P16" s="356">
        <f t="shared" si="7"/>
        <v>0</v>
      </c>
      <c r="Q16" s="352">
        <v>0</v>
      </c>
      <c r="R16" s="350">
        <v>4850</v>
      </c>
      <c r="S16" s="356">
        <f t="shared" si="8"/>
        <v>0</v>
      </c>
      <c r="T16" s="352">
        <v>0</v>
      </c>
      <c r="U16" s="350">
        <v>4850</v>
      </c>
      <c r="V16" s="356">
        <f t="shared" si="9"/>
        <v>0</v>
      </c>
      <c r="W16" s="353">
        <v>0</v>
      </c>
      <c r="X16" s="350">
        <v>4850</v>
      </c>
      <c r="Y16" s="356">
        <f t="shared" si="10"/>
        <v>0</v>
      </c>
      <c r="Z16" s="353">
        <v>0</v>
      </c>
      <c r="AA16" s="350">
        <v>4850</v>
      </c>
      <c r="AB16" s="356">
        <f t="shared" si="11"/>
        <v>0</v>
      </c>
      <c r="AC16" s="353">
        <v>0</v>
      </c>
      <c r="AD16" s="350">
        <v>4850</v>
      </c>
      <c r="AE16" s="356">
        <f t="shared" si="0"/>
        <v>0</v>
      </c>
      <c r="AF16" s="352">
        <v>0</v>
      </c>
      <c r="AG16" s="350">
        <v>4850</v>
      </c>
      <c r="AH16" s="356">
        <f t="shared" si="1"/>
        <v>0</v>
      </c>
      <c r="AI16" s="352">
        <v>0</v>
      </c>
      <c r="AJ16" s="350">
        <v>4850</v>
      </c>
      <c r="AK16" s="356">
        <f t="shared" si="2"/>
        <v>0</v>
      </c>
      <c r="AL16" s="352">
        <v>0</v>
      </c>
      <c r="AM16" s="350">
        <v>4850</v>
      </c>
      <c r="AN16" s="356">
        <f t="shared" si="3"/>
        <v>0</v>
      </c>
      <c r="AO16" s="343"/>
      <c r="AP16" s="355"/>
      <c r="AQ16" s="345"/>
      <c r="AT16" s="347"/>
    </row>
    <row r="17" spans="2:46" s="346" customFormat="1" x14ac:dyDescent="0.2">
      <c r="B17" s="336"/>
      <c r="C17" s="348" t="s">
        <v>1523</v>
      </c>
      <c r="D17" s="349" t="s">
        <v>1518</v>
      </c>
      <c r="E17" s="352">
        <v>2</v>
      </c>
      <c r="F17" s="350">
        <v>5000</v>
      </c>
      <c r="G17" s="356">
        <f t="shared" si="4"/>
        <v>10000</v>
      </c>
      <c r="H17" s="352">
        <v>0</v>
      </c>
      <c r="I17" s="350">
        <v>5000</v>
      </c>
      <c r="J17" s="356">
        <f t="shared" si="5"/>
        <v>0</v>
      </c>
      <c r="K17" s="352">
        <v>9</v>
      </c>
      <c r="L17" s="350">
        <v>5000</v>
      </c>
      <c r="M17" s="356">
        <f t="shared" si="6"/>
        <v>45000</v>
      </c>
      <c r="N17" s="352">
        <v>0</v>
      </c>
      <c r="O17" s="350">
        <v>5000</v>
      </c>
      <c r="P17" s="356">
        <f t="shared" si="7"/>
        <v>0</v>
      </c>
      <c r="Q17" s="352">
        <v>5</v>
      </c>
      <c r="R17" s="350">
        <v>5000</v>
      </c>
      <c r="S17" s="356">
        <f t="shared" si="8"/>
        <v>25000</v>
      </c>
      <c r="T17" s="352">
        <v>0</v>
      </c>
      <c r="U17" s="350">
        <v>5000</v>
      </c>
      <c r="V17" s="356">
        <f t="shared" si="9"/>
        <v>0</v>
      </c>
      <c r="W17" s="353">
        <v>0</v>
      </c>
      <c r="X17" s="350">
        <v>5000</v>
      </c>
      <c r="Y17" s="356">
        <f t="shared" si="10"/>
        <v>0</v>
      </c>
      <c r="Z17" s="353">
        <v>0</v>
      </c>
      <c r="AA17" s="350">
        <v>5000</v>
      </c>
      <c r="AB17" s="356">
        <f t="shared" si="11"/>
        <v>0</v>
      </c>
      <c r="AC17" s="353">
        <v>0</v>
      </c>
      <c r="AD17" s="350">
        <v>5000</v>
      </c>
      <c r="AE17" s="356">
        <f t="shared" si="0"/>
        <v>0</v>
      </c>
      <c r="AF17" s="352">
        <v>3</v>
      </c>
      <c r="AG17" s="350">
        <v>5000</v>
      </c>
      <c r="AH17" s="356">
        <f t="shared" si="1"/>
        <v>15000</v>
      </c>
      <c r="AI17" s="352">
        <v>0</v>
      </c>
      <c r="AJ17" s="350">
        <v>5000</v>
      </c>
      <c r="AK17" s="356">
        <f t="shared" si="2"/>
        <v>0</v>
      </c>
      <c r="AL17" s="352">
        <v>9</v>
      </c>
      <c r="AM17" s="350">
        <v>5000</v>
      </c>
      <c r="AN17" s="356">
        <f t="shared" si="3"/>
        <v>45000</v>
      </c>
      <c r="AO17" s="343"/>
      <c r="AP17" s="355"/>
      <c r="AQ17" s="345"/>
      <c r="AT17" s="347"/>
    </row>
    <row r="18" spans="2:46" s="346" customFormat="1" x14ac:dyDescent="0.2">
      <c r="B18" s="336"/>
      <c r="C18" s="348" t="s">
        <v>1524</v>
      </c>
      <c r="D18" s="349" t="s">
        <v>1518</v>
      </c>
      <c r="E18" s="352">
        <v>7</v>
      </c>
      <c r="F18" s="350">
        <v>5500</v>
      </c>
      <c r="G18" s="356">
        <f t="shared" si="4"/>
        <v>38500</v>
      </c>
      <c r="H18" s="352">
        <v>0</v>
      </c>
      <c r="I18" s="350">
        <v>5500</v>
      </c>
      <c r="J18" s="356">
        <f t="shared" si="5"/>
        <v>0</v>
      </c>
      <c r="K18" s="352">
        <v>0</v>
      </c>
      <c r="L18" s="350">
        <v>5500</v>
      </c>
      <c r="M18" s="356">
        <f t="shared" si="6"/>
        <v>0</v>
      </c>
      <c r="N18" s="352">
        <v>0</v>
      </c>
      <c r="O18" s="350">
        <v>5500</v>
      </c>
      <c r="P18" s="356">
        <f t="shared" si="7"/>
        <v>0</v>
      </c>
      <c r="Q18" s="352">
        <v>0</v>
      </c>
      <c r="R18" s="350">
        <v>5500</v>
      </c>
      <c r="S18" s="356">
        <f t="shared" si="8"/>
        <v>0</v>
      </c>
      <c r="T18" s="352">
        <v>0</v>
      </c>
      <c r="U18" s="350">
        <v>5500</v>
      </c>
      <c r="V18" s="356">
        <f t="shared" si="9"/>
        <v>0</v>
      </c>
      <c r="W18" s="353">
        <v>0</v>
      </c>
      <c r="X18" s="350">
        <v>5500</v>
      </c>
      <c r="Y18" s="356">
        <f t="shared" si="10"/>
        <v>0</v>
      </c>
      <c r="Z18" s="353">
        <v>0</v>
      </c>
      <c r="AA18" s="350">
        <v>5500</v>
      </c>
      <c r="AB18" s="356">
        <f t="shared" si="11"/>
        <v>0</v>
      </c>
      <c r="AC18" s="353">
        <v>0</v>
      </c>
      <c r="AD18" s="350">
        <v>5500</v>
      </c>
      <c r="AE18" s="356">
        <f t="shared" si="0"/>
        <v>0</v>
      </c>
      <c r="AF18" s="352">
        <v>5</v>
      </c>
      <c r="AG18" s="350">
        <v>5500</v>
      </c>
      <c r="AH18" s="356">
        <f t="shared" si="1"/>
        <v>27500</v>
      </c>
      <c r="AI18" s="352">
        <v>0</v>
      </c>
      <c r="AJ18" s="350">
        <v>5500</v>
      </c>
      <c r="AK18" s="356">
        <f t="shared" si="2"/>
        <v>0</v>
      </c>
      <c r="AL18" s="352">
        <v>3</v>
      </c>
      <c r="AM18" s="350">
        <v>5500</v>
      </c>
      <c r="AN18" s="356">
        <f t="shared" si="3"/>
        <v>16500</v>
      </c>
      <c r="AO18" s="343"/>
      <c r="AP18" s="355"/>
      <c r="AQ18" s="345"/>
      <c r="AT18" s="347"/>
    </row>
    <row r="19" spans="2:46" s="346" customFormat="1" x14ac:dyDescent="0.2">
      <c r="B19" s="336"/>
      <c r="C19" s="348" t="s">
        <v>1525</v>
      </c>
      <c r="D19" s="349" t="s">
        <v>1518</v>
      </c>
      <c r="E19" s="352">
        <v>0</v>
      </c>
      <c r="F19" s="350">
        <v>6000</v>
      </c>
      <c r="G19" s="356">
        <f t="shared" si="4"/>
        <v>0</v>
      </c>
      <c r="H19" s="352">
        <v>0</v>
      </c>
      <c r="I19" s="350">
        <v>6000</v>
      </c>
      <c r="J19" s="356">
        <f t="shared" si="5"/>
        <v>0</v>
      </c>
      <c r="K19" s="352">
        <v>4</v>
      </c>
      <c r="L19" s="350">
        <v>6000</v>
      </c>
      <c r="M19" s="356">
        <f t="shared" si="6"/>
        <v>24000</v>
      </c>
      <c r="N19" s="352">
        <v>0</v>
      </c>
      <c r="O19" s="350">
        <v>6000</v>
      </c>
      <c r="P19" s="356">
        <f t="shared" si="7"/>
        <v>0</v>
      </c>
      <c r="Q19" s="352">
        <v>0</v>
      </c>
      <c r="R19" s="350">
        <v>6000</v>
      </c>
      <c r="S19" s="356">
        <f t="shared" si="8"/>
        <v>0</v>
      </c>
      <c r="T19" s="352">
        <v>0</v>
      </c>
      <c r="U19" s="350">
        <v>6000</v>
      </c>
      <c r="V19" s="356">
        <f t="shared" si="9"/>
        <v>0</v>
      </c>
      <c r="W19" s="353">
        <v>0</v>
      </c>
      <c r="X19" s="350">
        <v>6000</v>
      </c>
      <c r="Y19" s="356">
        <f t="shared" si="10"/>
        <v>0</v>
      </c>
      <c r="Z19" s="353">
        <v>0</v>
      </c>
      <c r="AA19" s="350">
        <v>6000</v>
      </c>
      <c r="AB19" s="356">
        <f t="shared" si="11"/>
        <v>0</v>
      </c>
      <c r="AC19" s="353">
        <v>0</v>
      </c>
      <c r="AD19" s="350">
        <v>6000</v>
      </c>
      <c r="AE19" s="356">
        <f t="shared" si="0"/>
        <v>0</v>
      </c>
      <c r="AF19" s="352">
        <v>4</v>
      </c>
      <c r="AG19" s="350">
        <v>6000</v>
      </c>
      <c r="AH19" s="356">
        <f t="shared" si="1"/>
        <v>24000</v>
      </c>
      <c r="AI19" s="352">
        <v>0</v>
      </c>
      <c r="AJ19" s="350">
        <v>6000</v>
      </c>
      <c r="AK19" s="356">
        <f t="shared" si="2"/>
        <v>0</v>
      </c>
      <c r="AL19" s="352">
        <v>4</v>
      </c>
      <c r="AM19" s="350">
        <v>6000</v>
      </c>
      <c r="AN19" s="356">
        <f t="shared" si="3"/>
        <v>24000</v>
      </c>
      <c r="AO19" s="343"/>
      <c r="AP19" s="355"/>
      <c r="AQ19" s="345"/>
      <c r="AT19" s="347"/>
    </row>
    <row r="20" spans="2:46" s="346" customFormat="1" x14ac:dyDescent="0.2">
      <c r="B20" s="336"/>
      <c r="C20" s="348" t="s">
        <v>1526</v>
      </c>
      <c r="D20" s="349" t="s">
        <v>1514</v>
      </c>
      <c r="E20" s="352">
        <v>340</v>
      </c>
      <c r="F20" s="350">
        <v>30</v>
      </c>
      <c r="G20" s="356">
        <f t="shared" si="4"/>
        <v>10200</v>
      </c>
      <c r="H20" s="352">
        <v>0</v>
      </c>
      <c r="I20" s="350">
        <v>30</v>
      </c>
      <c r="J20" s="356">
        <f t="shared" si="5"/>
        <v>0</v>
      </c>
      <c r="K20" s="352">
        <v>440</v>
      </c>
      <c r="L20" s="350">
        <v>30</v>
      </c>
      <c r="M20" s="356">
        <f t="shared" si="6"/>
        <v>13200</v>
      </c>
      <c r="N20" s="352">
        <v>0</v>
      </c>
      <c r="O20" s="350">
        <v>30</v>
      </c>
      <c r="P20" s="356">
        <f t="shared" si="7"/>
        <v>0</v>
      </c>
      <c r="Q20" s="352">
        <v>340</v>
      </c>
      <c r="R20" s="350">
        <v>30</v>
      </c>
      <c r="S20" s="356">
        <f t="shared" si="8"/>
        <v>10200</v>
      </c>
      <c r="T20" s="352">
        <v>0</v>
      </c>
      <c r="U20" s="350">
        <v>30</v>
      </c>
      <c r="V20" s="356">
        <f t="shared" si="9"/>
        <v>0</v>
      </c>
      <c r="W20" s="353">
        <v>0</v>
      </c>
      <c r="X20" s="350">
        <v>30</v>
      </c>
      <c r="Y20" s="356">
        <f t="shared" si="10"/>
        <v>0</v>
      </c>
      <c r="Z20" s="353">
        <v>0</v>
      </c>
      <c r="AA20" s="350">
        <v>30</v>
      </c>
      <c r="AB20" s="356">
        <f t="shared" si="11"/>
        <v>0</v>
      </c>
      <c r="AC20" s="353">
        <v>0</v>
      </c>
      <c r="AD20" s="350">
        <v>30</v>
      </c>
      <c r="AE20" s="356">
        <f t="shared" si="0"/>
        <v>0</v>
      </c>
      <c r="AF20" s="352">
        <v>680</v>
      </c>
      <c r="AG20" s="350">
        <v>30</v>
      </c>
      <c r="AH20" s="356">
        <f t="shared" si="1"/>
        <v>20400</v>
      </c>
      <c r="AI20" s="352">
        <v>0</v>
      </c>
      <c r="AJ20" s="350">
        <v>30</v>
      </c>
      <c r="AK20" s="356">
        <f t="shared" si="2"/>
        <v>0</v>
      </c>
      <c r="AL20" s="352">
        <v>1200</v>
      </c>
      <c r="AM20" s="350">
        <v>30</v>
      </c>
      <c r="AN20" s="356">
        <f t="shared" si="3"/>
        <v>36000</v>
      </c>
      <c r="AO20" s="343"/>
      <c r="AP20" s="355"/>
      <c r="AQ20" s="345"/>
      <c r="AT20" s="347"/>
    </row>
    <row r="21" spans="2:46" s="346" customFormat="1" x14ac:dyDescent="0.2">
      <c r="B21" s="336"/>
      <c r="C21" s="348" t="s">
        <v>1527</v>
      </c>
      <c r="D21" s="349" t="s">
        <v>1528</v>
      </c>
      <c r="E21" s="352">
        <v>0</v>
      </c>
      <c r="F21" s="350">
        <v>0.8</v>
      </c>
      <c r="G21" s="356">
        <f t="shared" si="4"/>
        <v>0</v>
      </c>
      <c r="H21" s="352">
        <v>0</v>
      </c>
      <c r="I21" s="350">
        <v>0.8</v>
      </c>
      <c r="J21" s="356">
        <f t="shared" si="5"/>
        <v>0</v>
      </c>
      <c r="K21" s="352">
        <v>0</v>
      </c>
      <c r="L21" s="350">
        <v>0.8</v>
      </c>
      <c r="M21" s="356">
        <f t="shared" si="6"/>
        <v>0</v>
      </c>
      <c r="N21" s="352">
        <v>0</v>
      </c>
      <c r="O21" s="350">
        <v>0.8</v>
      </c>
      <c r="P21" s="356">
        <f t="shared" si="7"/>
        <v>0</v>
      </c>
      <c r="Q21" s="352">
        <v>0</v>
      </c>
      <c r="R21" s="350">
        <v>0.8</v>
      </c>
      <c r="S21" s="356">
        <f t="shared" si="8"/>
        <v>0</v>
      </c>
      <c r="T21" s="352">
        <v>0</v>
      </c>
      <c r="U21" s="350">
        <v>0.8</v>
      </c>
      <c r="V21" s="356">
        <f t="shared" si="9"/>
        <v>0</v>
      </c>
      <c r="W21" s="353">
        <v>0</v>
      </c>
      <c r="X21" s="350">
        <v>0.8</v>
      </c>
      <c r="Y21" s="356">
        <f t="shared" si="10"/>
        <v>0</v>
      </c>
      <c r="Z21" s="353">
        <v>0</v>
      </c>
      <c r="AA21" s="350">
        <v>0.8</v>
      </c>
      <c r="AB21" s="356">
        <f t="shared" si="11"/>
        <v>0</v>
      </c>
      <c r="AC21" s="353">
        <v>0</v>
      </c>
      <c r="AD21" s="350">
        <v>0.8</v>
      </c>
      <c r="AE21" s="356">
        <f t="shared" si="0"/>
        <v>0</v>
      </c>
      <c r="AF21" s="352">
        <v>0</v>
      </c>
      <c r="AG21" s="350">
        <v>0.8</v>
      </c>
      <c r="AH21" s="356">
        <f t="shared" si="1"/>
        <v>0</v>
      </c>
      <c r="AI21" s="352">
        <v>0</v>
      </c>
      <c r="AJ21" s="350">
        <v>0.8</v>
      </c>
      <c r="AK21" s="356">
        <f t="shared" si="2"/>
        <v>0</v>
      </c>
      <c r="AL21" s="352">
        <v>0</v>
      </c>
      <c r="AM21" s="350">
        <v>0.8</v>
      </c>
      <c r="AN21" s="356">
        <f t="shared" si="3"/>
        <v>0</v>
      </c>
      <c r="AO21" s="343"/>
      <c r="AP21" s="355"/>
      <c r="AQ21" s="345"/>
      <c r="AT21" s="347"/>
    </row>
    <row r="22" spans="2:46" s="346" customFormat="1" x14ac:dyDescent="0.2">
      <c r="B22" s="336"/>
      <c r="C22" s="348" t="s">
        <v>1529</v>
      </c>
      <c r="D22" s="349" t="s">
        <v>1528</v>
      </c>
      <c r="E22" s="352">
        <v>317235</v>
      </c>
      <c r="F22" s="350">
        <v>0.6</v>
      </c>
      <c r="G22" s="356">
        <f t="shared" si="4"/>
        <v>190341</v>
      </c>
      <c r="H22" s="352">
        <v>132000</v>
      </c>
      <c r="I22" s="350">
        <v>0.6</v>
      </c>
      <c r="J22" s="356">
        <f t="shared" si="5"/>
        <v>79200</v>
      </c>
      <c r="K22" s="352">
        <v>103500</v>
      </c>
      <c r="L22" s="350">
        <v>0.6</v>
      </c>
      <c r="M22" s="356">
        <f t="shared" si="6"/>
        <v>62100</v>
      </c>
      <c r="N22" s="352">
        <v>143000</v>
      </c>
      <c r="O22" s="350">
        <v>0.6</v>
      </c>
      <c r="P22" s="356">
        <f t="shared" si="7"/>
        <v>85800</v>
      </c>
      <c r="Q22" s="352">
        <v>45600</v>
      </c>
      <c r="R22" s="350">
        <v>0.6</v>
      </c>
      <c r="S22" s="356">
        <f t="shared" si="8"/>
        <v>27360</v>
      </c>
      <c r="T22" s="352">
        <v>380500</v>
      </c>
      <c r="U22" s="350">
        <v>0.6</v>
      </c>
      <c r="V22" s="356">
        <f t="shared" si="9"/>
        <v>228300</v>
      </c>
      <c r="W22" s="353">
        <v>0</v>
      </c>
      <c r="X22" s="350">
        <v>0.6</v>
      </c>
      <c r="Y22" s="356">
        <f t="shared" si="10"/>
        <v>0</v>
      </c>
      <c r="Z22" s="353">
        <v>0</v>
      </c>
      <c r="AA22" s="350">
        <v>0.6</v>
      </c>
      <c r="AB22" s="356">
        <f t="shared" si="11"/>
        <v>0</v>
      </c>
      <c r="AC22" s="353">
        <v>0</v>
      </c>
      <c r="AD22" s="350">
        <v>0.6</v>
      </c>
      <c r="AE22" s="356">
        <f t="shared" si="0"/>
        <v>0</v>
      </c>
      <c r="AF22" s="352">
        <v>121000</v>
      </c>
      <c r="AG22" s="350">
        <v>0.6</v>
      </c>
      <c r="AH22" s="356">
        <f t="shared" si="1"/>
        <v>72600</v>
      </c>
      <c r="AI22" s="352">
        <v>149000</v>
      </c>
      <c r="AJ22" s="350">
        <v>0.6</v>
      </c>
      <c r="AK22" s="356">
        <f t="shared" si="2"/>
        <v>89400</v>
      </c>
      <c r="AL22" s="352">
        <v>145000</v>
      </c>
      <c r="AM22" s="350">
        <v>0.6</v>
      </c>
      <c r="AN22" s="356">
        <f t="shared" si="3"/>
        <v>87000</v>
      </c>
      <c r="AO22" s="343"/>
      <c r="AP22" s="355"/>
      <c r="AQ22" s="345"/>
      <c r="AT22" s="347"/>
    </row>
    <row r="23" spans="2:46" s="346" customFormat="1" x14ac:dyDescent="0.2">
      <c r="B23" s="336"/>
      <c r="C23" s="348" t="s">
        <v>1530</v>
      </c>
      <c r="D23" s="349" t="s">
        <v>1528</v>
      </c>
      <c r="E23" s="352">
        <v>0</v>
      </c>
      <c r="F23" s="350">
        <v>0.7</v>
      </c>
      <c r="G23" s="356">
        <f t="shared" si="4"/>
        <v>0</v>
      </c>
      <c r="H23" s="352">
        <v>365</v>
      </c>
      <c r="I23" s="350">
        <v>0.7</v>
      </c>
      <c r="J23" s="356">
        <f t="shared" si="5"/>
        <v>255.49999999999997</v>
      </c>
      <c r="K23" s="352">
        <v>48025</v>
      </c>
      <c r="L23" s="350">
        <v>0.7</v>
      </c>
      <c r="M23" s="356">
        <f t="shared" si="6"/>
        <v>33617.5</v>
      </c>
      <c r="N23" s="352">
        <v>115891</v>
      </c>
      <c r="O23" s="350">
        <v>0.7</v>
      </c>
      <c r="P23" s="356">
        <f t="shared" si="7"/>
        <v>81123.7</v>
      </c>
      <c r="Q23" s="352">
        <v>60433</v>
      </c>
      <c r="R23" s="350">
        <v>0.7</v>
      </c>
      <c r="S23" s="356">
        <f t="shared" si="8"/>
        <v>42303.1</v>
      </c>
      <c r="T23" s="352">
        <v>149194</v>
      </c>
      <c r="U23" s="350">
        <v>0.7</v>
      </c>
      <c r="V23" s="356">
        <f t="shared" si="9"/>
        <v>104435.79999999999</v>
      </c>
      <c r="W23" s="353">
        <v>0</v>
      </c>
      <c r="X23" s="350">
        <v>0.7</v>
      </c>
      <c r="Y23" s="356">
        <f t="shared" si="10"/>
        <v>0</v>
      </c>
      <c r="Z23" s="353">
        <v>0</v>
      </c>
      <c r="AA23" s="350">
        <v>0.7</v>
      </c>
      <c r="AB23" s="356">
        <f t="shared" si="11"/>
        <v>0</v>
      </c>
      <c r="AC23" s="353">
        <v>0</v>
      </c>
      <c r="AD23" s="350">
        <v>0.7</v>
      </c>
      <c r="AE23" s="356">
        <f t="shared" si="0"/>
        <v>0</v>
      </c>
      <c r="AF23" s="352">
        <v>72485</v>
      </c>
      <c r="AG23" s="350">
        <v>0.7</v>
      </c>
      <c r="AH23" s="356">
        <f t="shared" si="1"/>
        <v>50739.5</v>
      </c>
      <c r="AI23" s="352">
        <v>260000</v>
      </c>
      <c r="AJ23" s="350">
        <v>0.7</v>
      </c>
      <c r="AK23" s="356">
        <f t="shared" si="2"/>
        <v>182000</v>
      </c>
      <c r="AL23" s="352">
        <v>186200</v>
      </c>
      <c r="AM23" s="350">
        <v>0.7</v>
      </c>
      <c r="AN23" s="356">
        <f t="shared" si="3"/>
        <v>130339.99999999999</v>
      </c>
      <c r="AO23" s="343"/>
      <c r="AP23" s="355"/>
      <c r="AQ23" s="345"/>
      <c r="AT23" s="347"/>
    </row>
    <row r="24" spans="2:46" s="346" customFormat="1" x14ac:dyDescent="0.2">
      <c r="B24" s="336"/>
      <c r="C24" s="348" t="s">
        <v>1531</v>
      </c>
      <c r="D24" s="349" t="s">
        <v>1528</v>
      </c>
      <c r="E24" s="352">
        <v>0</v>
      </c>
      <c r="F24" s="350">
        <v>1</v>
      </c>
      <c r="G24" s="356">
        <f t="shared" si="4"/>
        <v>0</v>
      </c>
      <c r="H24" s="352">
        <v>0</v>
      </c>
      <c r="I24" s="350">
        <v>1</v>
      </c>
      <c r="J24" s="356">
        <f t="shared" si="5"/>
        <v>0</v>
      </c>
      <c r="K24" s="352">
        <v>0</v>
      </c>
      <c r="L24" s="350">
        <v>1</v>
      </c>
      <c r="M24" s="356">
        <f t="shared" si="6"/>
        <v>0</v>
      </c>
      <c r="N24" s="352">
        <v>0</v>
      </c>
      <c r="O24" s="350">
        <v>1</v>
      </c>
      <c r="P24" s="356">
        <f t="shared" si="7"/>
        <v>0</v>
      </c>
      <c r="Q24" s="352">
        <v>0</v>
      </c>
      <c r="R24" s="350">
        <v>1</v>
      </c>
      <c r="S24" s="356">
        <f t="shared" si="8"/>
        <v>0</v>
      </c>
      <c r="T24" s="352">
        <v>0</v>
      </c>
      <c r="U24" s="350">
        <v>1</v>
      </c>
      <c r="V24" s="356">
        <f t="shared" si="9"/>
        <v>0</v>
      </c>
      <c r="W24" s="353">
        <v>0</v>
      </c>
      <c r="X24" s="350">
        <v>1</v>
      </c>
      <c r="Y24" s="356">
        <f t="shared" si="10"/>
        <v>0</v>
      </c>
      <c r="Z24" s="353">
        <v>0</v>
      </c>
      <c r="AA24" s="350">
        <v>1</v>
      </c>
      <c r="AB24" s="356">
        <f t="shared" si="11"/>
        <v>0</v>
      </c>
      <c r="AC24" s="353">
        <v>0</v>
      </c>
      <c r="AD24" s="350">
        <v>1</v>
      </c>
      <c r="AE24" s="356">
        <f t="shared" si="0"/>
        <v>0</v>
      </c>
      <c r="AF24" s="352">
        <v>0</v>
      </c>
      <c r="AG24" s="350">
        <v>1</v>
      </c>
      <c r="AH24" s="356">
        <f t="shared" si="1"/>
        <v>0</v>
      </c>
      <c r="AI24" s="352">
        <v>0</v>
      </c>
      <c r="AJ24" s="350">
        <v>1</v>
      </c>
      <c r="AK24" s="356">
        <f t="shared" si="2"/>
        <v>0</v>
      </c>
      <c r="AL24" s="352">
        <v>0</v>
      </c>
      <c r="AM24" s="350">
        <v>1</v>
      </c>
      <c r="AN24" s="356">
        <f t="shared" si="3"/>
        <v>0</v>
      </c>
      <c r="AO24" s="343"/>
      <c r="AP24" s="355"/>
      <c r="AQ24" s="345"/>
      <c r="AT24" s="347"/>
    </row>
    <row r="25" spans="2:46" s="346" customFormat="1" x14ac:dyDescent="0.2">
      <c r="B25" s="336"/>
      <c r="C25" s="348" t="s">
        <v>1532</v>
      </c>
      <c r="D25" s="349" t="s">
        <v>1533</v>
      </c>
      <c r="E25" s="352">
        <v>0</v>
      </c>
      <c r="F25" s="350">
        <v>0.55000000000000004</v>
      </c>
      <c r="G25" s="356">
        <f t="shared" si="4"/>
        <v>0</v>
      </c>
      <c r="H25" s="352">
        <v>0</v>
      </c>
      <c r="I25" s="350">
        <v>0.55000000000000004</v>
      </c>
      <c r="J25" s="356">
        <f t="shared" si="5"/>
        <v>0</v>
      </c>
      <c r="K25" s="352">
        <v>0</v>
      </c>
      <c r="L25" s="350">
        <v>0.55000000000000004</v>
      </c>
      <c r="M25" s="356">
        <f t="shared" si="6"/>
        <v>0</v>
      </c>
      <c r="N25" s="352">
        <v>0</v>
      </c>
      <c r="O25" s="350">
        <v>0.55000000000000004</v>
      </c>
      <c r="P25" s="356">
        <f t="shared" si="7"/>
        <v>0</v>
      </c>
      <c r="Q25" s="352">
        <v>0</v>
      </c>
      <c r="R25" s="350">
        <v>0.55000000000000004</v>
      </c>
      <c r="S25" s="356">
        <f t="shared" si="8"/>
        <v>0</v>
      </c>
      <c r="T25" s="352">
        <v>0</v>
      </c>
      <c r="U25" s="350">
        <v>0.55000000000000004</v>
      </c>
      <c r="V25" s="356">
        <f t="shared" si="9"/>
        <v>0</v>
      </c>
      <c r="W25" s="353">
        <v>0</v>
      </c>
      <c r="X25" s="350">
        <v>0.55000000000000004</v>
      </c>
      <c r="Y25" s="356">
        <f t="shared" si="10"/>
        <v>0</v>
      </c>
      <c r="Z25" s="353">
        <v>0</v>
      </c>
      <c r="AA25" s="350">
        <v>0.55000000000000004</v>
      </c>
      <c r="AB25" s="356">
        <f t="shared" si="11"/>
        <v>0</v>
      </c>
      <c r="AC25" s="353">
        <v>0</v>
      </c>
      <c r="AD25" s="350">
        <v>0.55000000000000004</v>
      </c>
      <c r="AE25" s="356">
        <f t="shared" si="0"/>
        <v>0</v>
      </c>
      <c r="AF25" s="352">
        <v>0</v>
      </c>
      <c r="AG25" s="350">
        <v>0.55000000000000004</v>
      </c>
      <c r="AH25" s="356">
        <f t="shared" si="1"/>
        <v>0</v>
      </c>
      <c r="AI25" s="352">
        <v>0</v>
      </c>
      <c r="AJ25" s="350">
        <v>0.55000000000000004</v>
      </c>
      <c r="AK25" s="356">
        <f t="shared" si="2"/>
        <v>0</v>
      </c>
      <c r="AL25" s="352">
        <v>0</v>
      </c>
      <c r="AM25" s="350">
        <v>0.55000000000000004</v>
      </c>
      <c r="AN25" s="356">
        <f t="shared" si="3"/>
        <v>0</v>
      </c>
      <c r="AO25" s="343"/>
      <c r="AP25" s="355"/>
      <c r="AQ25" s="345"/>
      <c r="AT25" s="347"/>
    </row>
    <row r="26" spans="2:46" s="346" customFormat="1" x14ac:dyDescent="0.2">
      <c r="B26" s="336"/>
      <c r="C26" s="348" t="s">
        <v>1534</v>
      </c>
      <c r="D26" s="349" t="s">
        <v>1533</v>
      </c>
      <c r="E26" s="352">
        <v>0</v>
      </c>
      <c r="F26" s="350">
        <v>0.3</v>
      </c>
      <c r="G26" s="356">
        <f t="shared" si="4"/>
        <v>0</v>
      </c>
      <c r="H26" s="352">
        <v>0</v>
      </c>
      <c r="I26" s="350">
        <v>0.3</v>
      </c>
      <c r="J26" s="356">
        <f t="shared" si="5"/>
        <v>0</v>
      </c>
      <c r="K26" s="352">
        <v>0</v>
      </c>
      <c r="L26" s="350">
        <v>0.3</v>
      </c>
      <c r="M26" s="356">
        <f t="shared" si="6"/>
        <v>0</v>
      </c>
      <c r="N26" s="352">
        <v>0</v>
      </c>
      <c r="O26" s="350">
        <v>0.3</v>
      </c>
      <c r="P26" s="356">
        <f t="shared" si="7"/>
        <v>0</v>
      </c>
      <c r="Q26" s="352">
        <v>0</v>
      </c>
      <c r="R26" s="350">
        <v>0.3</v>
      </c>
      <c r="S26" s="356">
        <f t="shared" si="8"/>
        <v>0</v>
      </c>
      <c r="T26" s="352">
        <v>0</v>
      </c>
      <c r="U26" s="350">
        <v>0.3</v>
      </c>
      <c r="V26" s="356">
        <f t="shared" si="9"/>
        <v>0</v>
      </c>
      <c r="W26" s="353">
        <v>0</v>
      </c>
      <c r="X26" s="350">
        <v>0.3</v>
      </c>
      <c r="Y26" s="356">
        <f t="shared" si="10"/>
        <v>0</v>
      </c>
      <c r="Z26" s="353">
        <v>0</v>
      </c>
      <c r="AA26" s="350">
        <v>0.3</v>
      </c>
      <c r="AB26" s="356">
        <f t="shared" si="11"/>
        <v>0</v>
      </c>
      <c r="AC26" s="353">
        <v>0</v>
      </c>
      <c r="AD26" s="350">
        <v>0.3</v>
      </c>
      <c r="AE26" s="356">
        <f t="shared" si="0"/>
        <v>0</v>
      </c>
      <c r="AF26" s="352">
        <v>0</v>
      </c>
      <c r="AG26" s="350">
        <v>0.3</v>
      </c>
      <c r="AH26" s="356">
        <f t="shared" si="1"/>
        <v>0</v>
      </c>
      <c r="AI26" s="352">
        <v>0</v>
      </c>
      <c r="AJ26" s="350">
        <v>0.3</v>
      </c>
      <c r="AK26" s="356">
        <f t="shared" si="2"/>
        <v>0</v>
      </c>
      <c r="AL26" s="352">
        <v>0</v>
      </c>
      <c r="AM26" s="350">
        <v>0.3</v>
      </c>
      <c r="AN26" s="356">
        <f t="shared" si="3"/>
        <v>0</v>
      </c>
      <c r="AO26" s="343"/>
      <c r="AP26" s="355"/>
      <c r="AQ26" s="345"/>
      <c r="AT26" s="347"/>
    </row>
    <row r="27" spans="2:46" s="346" customFormat="1" x14ac:dyDescent="0.2">
      <c r="B27" s="336"/>
      <c r="C27" s="348" t="s">
        <v>1535</v>
      </c>
      <c r="D27" s="349" t="s">
        <v>1514</v>
      </c>
      <c r="E27" s="352">
        <v>0</v>
      </c>
      <c r="F27" s="350">
        <v>2</v>
      </c>
      <c r="G27" s="356">
        <f t="shared" si="4"/>
        <v>0</v>
      </c>
      <c r="H27" s="352">
        <v>2300</v>
      </c>
      <c r="I27" s="350">
        <v>2</v>
      </c>
      <c r="J27" s="356">
        <f t="shared" si="5"/>
        <v>4600</v>
      </c>
      <c r="K27" s="352">
        <v>0</v>
      </c>
      <c r="L27" s="350">
        <v>2</v>
      </c>
      <c r="M27" s="356">
        <f t="shared" si="6"/>
        <v>0</v>
      </c>
      <c r="N27" s="352">
        <v>6380</v>
      </c>
      <c r="O27" s="350">
        <v>2</v>
      </c>
      <c r="P27" s="356">
        <f t="shared" si="7"/>
        <v>12760</v>
      </c>
      <c r="Q27" s="352">
        <v>0</v>
      </c>
      <c r="R27" s="350">
        <v>2</v>
      </c>
      <c r="S27" s="356">
        <f t="shared" si="8"/>
        <v>0</v>
      </c>
      <c r="T27" s="352">
        <v>10080</v>
      </c>
      <c r="U27" s="350">
        <v>2</v>
      </c>
      <c r="V27" s="356">
        <f t="shared" si="9"/>
        <v>20160</v>
      </c>
      <c r="W27" s="353">
        <v>0</v>
      </c>
      <c r="X27" s="350">
        <v>2</v>
      </c>
      <c r="Y27" s="356">
        <f t="shared" si="10"/>
        <v>0</v>
      </c>
      <c r="Z27" s="353">
        <v>0</v>
      </c>
      <c r="AA27" s="350">
        <v>2</v>
      </c>
      <c r="AB27" s="356">
        <f t="shared" si="11"/>
        <v>0</v>
      </c>
      <c r="AC27" s="353">
        <v>0</v>
      </c>
      <c r="AD27" s="350">
        <v>2</v>
      </c>
      <c r="AE27" s="356">
        <f t="shared" si="0"/>
        <v>0</v>
      </c>
      <c r="AF27" s="352">
        <v>0</v>
      </c>
      <c r="AG27" s="350">
        <v>2</v>
      </c>
      <c r="AH27" s="356">
        <f t="shared" si="1"/>
        <v>0</v>
      </c>
      <c r="AI27" s="352">
        <f>AI29</f>
        <v>8688</v>
      </c>
      <c r="AJ27" s="350">
        <v>2</v>
      </c>
      <c r="AK27" s="356">
        <f t="shared" si="2"/>
        <v>17376</v>
      </c>
      <c r="AL27" s="352">
        <v>350</v>
      </c>
      <c r="AM27" s="350">
        <v>2</v>
      </c>
      <c r="AN27" s="356">
        <f t="shared" si="3"/>
        <v>700</v>
      </c>
      <c r="AO27" s="343"/>
      <c r="AP27" s="355"/>
      <c r="AQ27" s="345"/>
      <c r="AT27" s="347"/>
    </row>
    <row r="28" spans="2:46" s="346" customFormat="1" x14ac:dyDescent="0.2">
      <c r="B28" s="336"/>
      <c r="C28" s="348" t="s">
        <v>1536</v>
      </c>
      <c r="D28" s="349" t="s">
        <v>1514</v>
      </c>
      <c r="E28" s="352">
        <v>4219</v>
      </c>
      <c r="F28" s="350">
        <v>2.5</v>
      </c>
      <c r="G28" s="356">
        <f t="shared" si="4"/>
        <v>10547.5</v>
      </c>
      <c r="H28" s="352">
        <v>2300</v>
      </c>
      <c r="I28" s="350">
        <v>2.5</v>
      </c>
      <c r="J28" s="356">
        <f t="shared" si="5"/>
        <v>5750</v>
      </c>
      <c r="K28" s="352">
        <v>6789</v>
      </c>
      <c r="L28" s="350">
        <v>2.5</v>
      </c>
      <c r="M28" s="356">
        <f t="shared" si="6"/>
        <v>16972.5</v>
      </c>
      <c r="N28" s="352">
        <v>6380</v>
      </c>
      <c r="O28" s="350">
        <v>2.5</v>
      </c>
      <c r="P28" s="356">
        <f t="shared" si="7"/>
        <v>15950</v>
      </c>
      <c r="Q28" s="352">
        <v>2025</v>
      </c>
      <c r="R28" s="350">
        <v>2.5</v>
      </c>
      <c r="S28" s="356">
        <f t="shared" si="8"/>
        <v>5062.5</v>
      </c>
      <c r="T28" s="352">
        <v>10080</v>
      </c>
      <c r="U28" s="350">
        <v>2.5</v>
      </c>
      <c r="V28" s="356">
        <f t="shared" si="9"/>
        <v>25200</v>
      </c>
      <c r="W28" s="353">
        <v>0</v>
      </c>
      <c r="X28" s="350">
        <v>2.5</v>
      </c>
      <c r="Y28" s="356">
        <f t="shared" si="10"/>
        <v>0</v>
      </c>
      <c r="Z28" s="353">
        <v>0</v>
      </c>
      <c r="AA28" s="350">
        <v>2.5</v>
      </c>
      <c r="AB28" s="356">
        <f t="shared" si="11"/>
        <v>0</v>
      </c>
      <c r="AC28" s="353">
        <v>0</v>
      </c>
      <c r="AD28" s="350">
        <v>2.5</v>
      </c>
      <c r="AE28" s="356">
        <f t="shared" si="0"/>
        <v>0</v>
      </c>
      <c r="AF28" s="352">
        <v>4741</v>
      </c>
      <c r="AG28" s="350">
        <v>2.5</v>
      </c>
      <c r="AH28" s="356">
        <f t="shared" si="1"/>
        <v>11852.5</v>
      </c>
      <c r="AI28" s="352">
        <f>AI29</f>
        <v>8688</v>
      </c>
      <c r="AJ28" s="350">
        <v>2.5</v>
      </c>
      <c r="AK28" s="356">
        <f t="shared" si="2"/>
        <v>21720</v>
      </c>
      <c r="AL28" s="352">
        <v>10304</v>
      </c>
      <c r="AM28" s="350">
        <v>2.5</v>
      </c>
      <c r="AN28" s="356">
        <f t="shared" si="3"/>
        <v>25760</v>
      </c>
      <c r="AO28" s="343"/>
      <c r="AP28" s="355"/>
      <c r="AQ28" s="345"/>
      <c r="AT28" s="347"/>
    </row>
    <row r="29" spans="2:46" s="346" customFormat="1" x14ac:dyDescent="0.2">
      <c r="B29" s="336"/>
      <c r="C29" s="348" t="s">
        <v>1537</v>
      </c>
      <c r="D29" s="349" t="s">
        <v>1514</v>
      </c>
      <c r="E29" s="352">
        <v>4219</v>
      </c>
      <c r="F29" s="350">
        <v>5</v>
      </c>
      <c r="G29" s="356">
        <f t="shared" si="4"/>
        <v>21095</v>
      </c>
      <c r="H29" s="352">
        <v>2300</v>
      </c>
      <c r="I29" s="350">
        <v>5</v>
      </c>
      <c r="J29" s="356">
        <f t="shared" si="5"/>
        <v>11500</v>
      </c>
      <c r="K29" s="352">
        <v>6789</v>
      </c>
      <c r="L29" s="350">
        <v>5</v>
      </c>
      <c r="M29" s="356">
        <f t="shared" si="6"/>
        <v>33945</v>
      </c>
      <c r="N29" s="352">
        <v>6380</v>
      </c>
      <c r="O29" s="350">
        <v>5</v>
      </c>
      <c r="P29" s="356">
        <f t="shared" si="7"/>
        <v>31900</v>
      </c>
      <c r="Q29" s="352">
        <v>2025</v>
      </c>
      <c r="R29" s="350">
        <v>5</v>
      </c>
      <c r="S29" s="356">
        <f t="shared" si="8"/>
        <v>10125</v>
      </c>
      <c r="T29" s="352">
        <v>10080</v>
      </c>
      <c r="U29" s="350">
        <v>5</v>
      </c>
      <c r="V29" s="356">
        <f t="shared" si="9"/>
        <v>50400</v>
      </c>
      <c r="W29" s="353">
        <v>0</v>
      </c>
      <c r="X29" s="350">
        <v>5</v>
      </c>
      <c r="Y29" s="356">
        <f t="shared" si="10"/>
        <v>0</v>
      </c>
      <c r="Z29" s="353">
        <v>0</v>
      </c>
      <c r="AA29" s="350">
        <v>5</v>
      </c>
      <c r="AB29" s="356">
        <f t="shared" si="11"/>
        <v>0</v>
      </c>
      <c r="AC29" s="353">
        <v>0</v>
      </c>
      <c r="AD29" s="350">
        <v>5</v>
      </c>
      <c r="AE29" s="356">
        <f t="shared" si="0"/>
        <v>0</v>
      </c>
      <c r="AF29" s="352">
        <v>4741</v>
      </c>
      <c r="AG29" s="350">
        <v>5</v>
      </c>
      <c r="AH29" s="356">
        <f t="shared" si="1"/>
        <v>23705</v>
      </c>
      <c r="AI29" s="352">
        <f>AI9+AI10+AI12*30+AI13*35+(AI14+AI17)*43+(AI15+AI18)*55+(AI16+AI19)*64</f>
        <v>8688</v>
      </c>
      <c r="AJ29" s="350">
        <v>5</v>
      </c>
      <c r="AK29" s="356">
        <f t="shared" si="2"/>
        <v>43440</v>
      </c>
      <c r="AL29" s="352">
        <v>10904</v>
      </c>
      <c r="AM29" s="350">
        <v>5</v>
      </c>
      <c r="AN29" s="356">
        <f t="shared" si="3"/>
        <v>54520</v>
      </c>
      <c r="AO29" s="343"/>
      <c r="AP29" s="355"/>
      <c r="AQ29" s="345"/>
      <c r="AT29" s="347"/>
    </row>
    <row r="30" spans="2:46" s="307" customFormat="1" x14ac:dyDescent="0.2">
      <c r="B30" s="371"/>
      <c r="C30" s="372"/>
      <c r="D30" s="373"/>
      <c r="E30" s="376"/>
      <c r="F30" s="374"/>
      <c r="G30" s="375">
        <f>SUM(G4:G28)</f>
        <v>380200</v>
      </c>
      <c r="H30" s="376"/>
      <c r="I30" s="374"/>
      <c r="J30" s="375">
        <f>SUM(J4:J28)</f>
        <v>154305.5</v>
      </c>
      <c r="K30" s="376"/>
      <c r="L30" s="374"/>
      <c r="M30" s="375">
        <f>SUM(M4:M28)</f>
        <v>325729.5</v>
      </c>
      <c r="N30" s="376"/>
      <c r="O30" s="374"/>
      <c r="P30" s="375">
        <f>SUM(P4:P28)</f>
        <v>303209.7</v>
      </c>
      <c r="Q30" s="376"/>
      <c r="R30" s="374"/>
      <c r="S30" s="375">
        <f>SUM(S4:S28)</f>
        <v>151372.1</v>
      </c>
      <c r="T30" s="376"/>
      <c r="U30" s="374"/>
      <c r="V30" s="375">
        <f>SUM(V4:V28)</f>
        <v>547263.80000000005</v>
      </c>
      <c r="W30" s="376"/>
      <c r="X30" s="374"/>
      <c r="Y30" s="375">
        <f>SUM(Y4:Y28)</f>
        <v>0</v>
      </c>
      <c r="Z30" s="376"/>
      <c r="AA30" s="374"/>
      <c r="AB30" s="375">
        <f>SUM(AB4:AB28)</f>
        <v>0</v>
      </c>
      <c r="AC30" s="376"/>
      <c r="AD30" s="374"/>
      <c r="AE30" s="375">
        <f>SUM(AE4:AE28)</f>
        <v>0</v>
      </c>
      <c r="AF30" s="376"/>
      <c r="AG30" s="374"/>
      <c r="AH30" s="375">
        <f>SUM(AH4:AH28)</f>
        <v>304667</v>
      </c>
      <c r="AI30" s="376"/>
      <c r="AJ30" s="374"/>
      <c r="AK30" s="375">
        <f>SUM(AK4:AK28)</f>
        <v>463848</v>
      </c>
      <c r="AL30" s="376"/>
      <c r="AM30" s="374"/>
      <c r="AN30" s="375">
        <f>SUM(AN4:AN28)</f>
        <v>579763.5</v>
      </c>
      <c r="AO30" s="377"/>
      <c r="AP30" s="378">
        <f>SUM(E30:AO30)</f>
        <v>3210359.1</v>
      </c>
      <c r="AQ30" s="379"/>
      <c r="AT30" s="380">
        <v>14346768</v>
      </c>
    </row>
    <row r="31" spans="2:46" s="346" customFormat="1" x14ac:dyDescent="0.2">
      <c r="B31" s="336"/>
      <c r="C31" s="348" t="s">
        <v>1538</v>
      </c>
      <c r="D31" s="349" t="s">
        <v>1514</v>
      </c>
      <c r="E31" s="353">
        <v>750</v>
      </c>
      <c r="F31" s="357">
        <v>60</v>
      </c>
      <c r="G31" s="356">
        <f>F31*E31</f>
        <v>45000</v>
      </c>
      <c r="H31" s="353">
        <v>0</v>
      </c>
      <c r="I31" s="357">
        <v>60</v>
      </c>
      <c r="J31" s="356">
        <f>I31*H31</f>
        <v>0</v>
      </c>
      <c r="K31" s="353">
        <v>450</v>
      </c>
      <c r="L31" s="357">
        <v>60</v>
      </c>
      <c r="M31" s="356">
        <f>L31*K31</f>
        <v>27000</v>
      </c>
      <c r="N31" s="353">
        <v>920</v>
      </c>
      <c r="O31" s="357">
        <v>60</v>
      </c>
      <c r="P31" s="356">
        <f>O31*N31</f>
        <v>55200</v>
      </c>
      <c r="Q31" s="353">
        <v>950</v>
      </c>
      <c r="R31" s="357">
        <v>60</v>
      </c>
      <c r="S31" s="356">
        <f>R31*Q31</f>
        <v>57000</v>
      </c>
      <c r="T31" s="353">
        <v>200</v>
      </c>
      <c r="U31" s="357">
        <v>60</v>
      </c>
      <c r="V31" s="356">
        <f>U31*T31</f>
        <v>12000</v>
      </c>
      <c r="W31" s="353">
        <v>0</v>
      </c>
      <c r="X31" s="357">
        <v>60</v>
      </c>
      <c r="Y31" s="356">
        <f>X31*W31</f>
        <v>0</v>
      </c>
      <c r="Z31" s="353">
        <v>0</v>
      </c>
      <c r="AA31" s="357">
        <v>60</v>
      </c>
      <c r="AB31" s="356">
        <f>AA31*Z31</f>
        <v>0</v>
      </c>
      <c r="AC31" s="353">
        <v>0</v>
      </c>
      <c r="AD31" s="357">
        <v>60</v>
      </c>
      <c r="AE31" s="356">
        <f>AD31*AC31</f>
        <v>0</v>
      </c>
      <c r="AF31" s="353">
        <v>200</v>
      </c>
      <c r="AG31" s="357">
        <v>60</v>
      </c>
      <c r="AH31" s="356">
        <f>AG31*AF31</f>
        <v>12000</v>
      </c>
      <c r="AI31" s="353">
        <v>800</v>
      </c>
      <c r="AJ31" s="357">
        <v>60</v>
      </c>
      <c r="AK31" s="356">
        <f>AJ31*AI31</f>
        <v>48000</v>
      </c>
      <c r="AL31" s="353">
        <v>370</v>
      </c>
      <c r="AM31" s="357">
        <v>60</v>
      </c>
      <c r="AN31" s="356">
        <f>AM31*AL31</f>
        <v>22200</v>
      </c>
      <c r="AO31" s="343"/>
      <c r="AP31" s="355"/>
      <c r="AQ31" s="345"/>
      <c r="AT31" s="347"/>
    </row>
    <row r="32" spans="2:46" s="346" customFormat="1" x14ac:dyDescent="0.2">
      <c r="B32" s="336"/>
      <c r="C32" s="348" t="s">
        <v>1539</v>
      </c>
      <c r="D32" s="349" t="s">
        <v>1514</v>
      </c>
      <c r="E32" s="353">
        <v>1240</v>
      </c>
      <c r="F32" s="357">
        <v>16</v>
      </c>
      <c r="G32" s="356">
        <f>F32*E32</f>
        <v>19840</v>
      </c>
      <c r="H32" s="351">
        <v>800</v>
      </c>
      <c r="I32" s="357">
        <v>16</v>
      </c>
      <c r="J32" s="356">
        <f>I32*H32</f>
        <v>12800</v>
      </c>
      <c r="K32" s="351">
        <v>500</v>
      </c>
      <c r="L32" s="357">
        <v>16</v>
      </c>
      <c r="M32" s="356">
        <f>L32*K32</f>
        <v>8000</v>
      </c>
      <c r="N32" s="351">
        <v>3573</v>
      </c>
      <c r="O32" s="357">
        <v>16</v>
      </c>
      <c r="P32" s="356">
        <f>O32*N32</f>
        <v>57168</v>
      </c>
      <c r="Q32" s="353">
        <v>197</v>
      </c>
      <c r="R32" s="357">
        <v>16</v>
      </c>
      <c r="S32" s="356">
        <f>R32*Q32</f>
        <v>3152</v>
      </c>
      <c r="T32" s="353">
        <v>4200</v>
      </c>
      <c r="U32" s="357">
        <v>16</v>
      </c>
      <c r="V32" s="356">
        <f>U32*T32</f>
        <v>67200</v>
      </c>
      <c r="W32" s="351">
        <v>0</v>
      </c>
      <c r="X32" s="357">
        <v>16</v>
      </c>
      <c r="Y32" s="356">
        <f>X32*W32</f>
        <v>0</v>
      </c>
      <c r="Z32" s="353">
        <v>0</v>
      </c>
      <c r="AA32" s="357">
        <v>16</v>
      </c>
      <c r="AB32" s="356">
        <f>AA32*Z32</f>
        <v>0</v>
      </c>
      <c r="AC32" s="353">
        <v>0</v>
      </c>
      <c r="AD32" s="357">
        <v>16</v>
      </c>
      <c r="AE32" s="356">
        <f>AD32*AC32</f>
        <v>0</v>
      </c>
      <c r="AF32" s="353">
        <v>500</v>
      </c>
      <c r="AG32" s="357">
        <v>16</v>
      </c>
      <c r="AH32" s="356">
        <f>AG32*AF32</f>
        <v>8000</v>
      </c>
      <c r="AI32" s="351">
        <v>2100</v>
      </c>
      <c r="AJ32" s="357">
        <v>16</v>
      </c>
      <c r="AK32" s="356">
        <f>AJ32*AI32</f>
        <v>33600</v>
      </c>
      <c r="AL32" s="351">
        <v>2423</v>
      </c>
      <c r="AM32" s="357">
        <v>16</v>
      </c>
      <c r="AN32" s="356">
        <f>AM32*AL32</f>
        <v>38768</v>
      </c>
      <c r="AO32" s="343"/>
      <c r="AP32" s="355"/>
      <c r="AQ32" s="345"/>
      <c r="AT32" s="347"/>
    </row>
    <row r="33" spans="2:46" s="346" customFormat="1" ht="12.75" customHeight="1" x14ac:dyDescent="0.2">
      <c r="B33" s="358"/>
      <c r="C33" s="348" t="s">
        <v>1540</v>
      </c>
      <c r="D33" s="359"/>
      <c r="E33" s="362">
        <v>0</v>
      </c>
      <c r="F33" s="360">
        <v>0</v>
      </c>
      <c r="G33" s="363">
        <f>60194+9726</f>
        <v>69920</v>
      </c>
      <c r="H33" s="362">
        <v>0</v>
      </c>
      <c r="I33" s="360">
        <v>0</v>
      </c>
      <c r="J33" s="363">
        <f>24871+1920</f>
        <v>26791</v>
      </c>
      <c r="K33" s="362">
        <v>0</v>
      </c>
      <c r="L33" s="360">
        <v>0</v>
      </c>
      <c r="M33" s="363">
        <f>53951+5250</f>
        <v>59201</v>
      </c>
      <c r="N33" s="362">
        <v>0</v>
      </c>
      <c r="O33" s="360">
        <v>0</v>
      </c>
      <c r="P33" s="363">
        <f>50266+16855</f>
        <v>67121</v>
      </c>
      <c r="Q33" s="362">
        <v>0</v>
      </c>
      <c r="R33" s="360">
        <v>0</v>
      </c>
      <c r="S33" s="363">
        <f>24225+9023</f>
        <v>33248</v>
      </c>
      <c r="T33" s="362">
        <v>0</v>
      </c>
      <c r="U33" s="360">
        <v>0</v>
      </c>
      <c r="V33" s="363">
        <f>89650+11880</f>
        <v>101530</v>
      </c>
      <c r="W33" s="364">
        <v>0</v>
      </c>
      <c r="X33" s="360">
        <v>0</v>
      </c>
      <c r="Y33" s="363">
        <f>X33*W33</f>
        <v>0</v>
      </c>
      <c r="Z33" s="364">
        <v>0</v>
      </c>
      <c r="AA33" s="357">
        <v>0</v>
      </c>
      <c r="AB33" s="363">
        <f>AA33*Z33</f>
        <v>0</v>
      </c>
      <c r="AC33" s="362">
        <v>0</v>
      </c>
      <c r="AD33" s="360">
        <v>0</v>
      </c>
      <c r="AE33" s="363">
        <f>AD33*AC33</f>
        <v>0</v>
      </c>
      <c r="AF33" s="362">
        <v>0</v>
      </c>
      <c r="AG33" s="360">
        <v>0</v>
      </c>
      <c r="AH33" s="363">
        <f>49256+3000</f>
        <v>52256</v>
      </c>
      <c r="AI33" s="362">
        <v>0</v>
      </c>
      <c r="AJ33" s="360">
        <v>0</v>
      </c>
      <c r="AK33" s="363">
        <f>76093+12240</f>
        <v>88333</v>
      </c>
      <c r="AL33" s="362">
        <v>0</v>
      </c>
      <c r="AM33" s="360">
        <v>0</v>
      </c>
      <c r="AN33" s="363">
        <f>95143+9145</f>
        <v>104288</v>
      </c>
      <c r="AO33" s="343"/>
      <c r="AP33" s="355"/>
      <c r="AQ33" s="345"/>
      <c r="AT33" s="347"/>
    </row>
    <row r="34" spans="2:46" x14ac:dyDescent="0.2">
      <c r="B34" s="365"/>
      <c r="C34" s="366"/>
      <c r="D34" s="367"/>
      <c r="E34" s="369"/>
      <c r="F34" s="368"/>
      <c r="G34" s="363"/>
      <c r="H34" s="369"/>
      <c r="I34" s="368"/>
      <c r="J34" s="363"/>
      <c r="K34" s="369"/>
      <c r="L34" s="368"/>
      <c r="M34" s="363"/>
      <c r="N34" s="369"/>
      <c r="O34" s="368"/>
      <c r="P34" s="363"/>
      <c r="Q34" s="369"/>
      <c r="R34" s="368"/>
      <c r="S34" s="363"/>
      <c r="T34" s="369"/>
      <c r="U34" s="368"/>
      <c r="V34" s="363"/>
      <c r="W34" s="369"/>
      <c r="X34" s="368"/>
      <c r="Y34" s="363"/>
      <c r="Z34" s="369"/>
      <c r="AA34" s="368"/>
      <c r="AB34" s="363"/>
      <c r="AC34" s="369"/>
      <c r="AD34" s="368"/>
      <c r="AE34" s="363"/>
      <c r="AF34" s="369"/>
      <c r="AG34" s="368"/>
      <c r="AH34" s="363"/>
      <c r="AI34" s="369"/>
      <c r="AJ34" s="368"/>
      <c r="AK34" s="363"/>
      <c r="AL34" s="369"/>
      <c r="AM34" s="368"/>
      <c r="AN34" s="363"/>
      <c r="AO34" s="327"/>
      <c r="AP34" s="355"/>
      <c r="AQ34" s="329"/>
    </row>
    <row r="35" spans="2:46" s="307" customFormat="1" x14ac:dyDescent="0.2">
      <c r="B35" s="371"/>
      <c r="C35" s="372"/>
      <c r="D35" s="373"/>
      <c r="E35" s="376"/>
      <c r="F35" s="374"/>
      <c r="G35" s="375">
        <f t="shared" ref="G35" si="12">SUM(G31:G34)</f>
        <v>134760</v>
      </c>
      <c r="H35" s="376"/>
      <c r="I35" s="374"/>
      <c r="J35" s="375">
        <f t="shared" ref="J35" si="13">SUM(J31:J34)</f>
        <v>39591</v>
      </c>
      <c r="K35" s="376"/>
      <c r="L35" s="374"/>
      <c r="M35" s="375">
        <f t="shared" ref="M35" si="14">SUM(M31:M34)</f>
        <v>94201</v>
      </c>
      <c r="N35" s="376"/>
      <c r="O35" s="374"/>
      <c r="P35" s="375">
        <f t="shared" ref="P35" si="15">SUM(P31:P34)</f>
        <v>179489</v>
      </c>
      <c r="Q35" s="376"/>
      <c r="R35" s="374"/>
      <c r="S35" s="375">
        <f t="shared" ref="S35" si="16">SUM(S31:S34)</f>
        <v>93400</v>
      </c>
      <c r="T35" s="376"/>
      <c r="U35" s="374"/>
      <c r="V35" s="375">
        <f t="shared" ref="V35" si="17">SUM(V31:V34)</f>
        <v>180730</v>
      </c>
      <c r="W35" s="376"/>
      <c r="X35" s="374"/>
      <c r="Y35" s="375">
        <f t="shared" ref="Y35" si="18">SUM(Y31:Y34)</f>
        <v>0</v>
      </c>
      <c r="Z35" s="376"/>
      <c r="AA35" s="374"/>
      <c r="AB35" s="375">
        <f t="shared" ref="AB35" si="19">SUM(AB31:AB34)</f>
        <v>0</v>
      </c>
      <c r="AC35" s="376"/>
      <c r="AD35" s="374"/>
      <c r="AE35" s="375">
        <f t="shared" ref="AE35" si="20">SUM(AE31:AE34)</f>
        <v>0</v>
      </c>
      <c r="AF35" s="376"/>
      <c r="AG35" s="374"/>
      <c r="AH35" s="375">
        <f t="shared" ref="AH35" si="21">SUM(AH31:AH34)</f>
        <v>72256</v>
      </c>
      <c r="AI35" s="376"/>
      <c r="AJ35" s="374"/>
      <c r="AK35" s="375">
        <f t="shared" ref="AK35" si="22">SUM(AK31:AK34)</f>
        <v>169933</v>
      </c>
      <c r="AL35" s="376"/>
      <c r="AM35" s="374"/>
      <c r="AN35" s="375">
        <f t="shared" ref="AN35" si="23">SUM(AN31:AN34)</f>
        <v>165256</v>
      </c>
      <c r="AO35" s="377"/>
      <c r="AP35" s="378">
        <f>SUM(E35:AO35)</f>
        <v>1129616</v>
      </c>
      <c r="AQ35" s="379"/>
      <c r="AT35" s="380">
        <v>14346768</v>
      </c>
    </row>
    <row r="36" spans="2:46" x14ac:dyDescent="0.2">
      <c r="B36" s="381">
        <v>2</v>
      </c>
      <c r="C36" s="382" t="s">
        <v>1541</v>
      </c>
      <c r="D36" s="367"/>
      <c r="E36" s="369"/>
      <c r="F36" s="368"/>
      <c r="G36" s="361"/>
      <c r="H36" s="369"/>
      <c r="I36" s="368"/>
      <c r="J36" s="361"/>
      <c r="K36" s="369"/>
      <c r="L36" s="368"/>
      <c r="M36" s="361"/>
      <c r="N36" s="369"/>
      <c r="O36" s="368"/>
      <c r="P36" s="361"/>
      <c r="Q36" s="369"/>
      <c r="R36" s="368"/>
      <c r="S36" s="361"/>
      <c r="T36" s="369"/>
      <c r="U36" s="368"/>
      <c r="V36" s="361"/>
      <c r="W36" s="369"/>
      <c r="X36" s="368"/>
      <c r="Y36" s="361"/>
      <c r="Z36" s="369"/>
      <c r="AA36" s="368"/>
      <c r="AB36" s="361"/>
      <c r="AC36" s="369"/>
      <c r="AD36" s="368"/>
      <c r="AE36" s="361"/>
      <c r="AF36" s="369"/>
      <c r="AG36" s="368"/>
      <c r="AH36" s="361"/>
      <c r="AI36" s="369"/>
      <c r="AJ36" s="368"/>
      <c r="AK36" s="361"/>
      <c r="AL36" s="369"/>
      <c r="AM36" s="368"/>
      <c r="AN36" s="361"/>
      <c r="AO36" s="327"/>
      <c r="AP36" s="355"/>
      <c r="AQ36" s="329"/>
    </row>
    <row r="37" spans="2:46" x14ac:dyDescent="0.2">
      <c r="B37" s="383"/>
      <c r="C37" s="384" t="s">
        <v>1542</v>
      </c>
      <c r="D37" s="367" t="s">
        <v>1533</v>
      </c>
      <c r="E37" s="387">
        <v>0</v>
      </c>
      <c r="F37" s="385">
        <v>140</v>
      </c>
      <c r="G37" s="386">
        <f t="shared" ref="G37:G45" si="24">E37*F37</f>
        <v>0</v>
      </c>
      <c r="H37" s="387">
        <v>275</v>
      </c>
      <c r="I37" s="385">
        <v>140</v>
      </c>
      <c r="J37" s="386">
        <f t="shared" ref="J37:J46" si="25">H37*I37</f>
        <v>38500</v>
      </c>
      <c r="K37" s="387">
        <v>194</v>
      </c>
      <c r="L37" s="385">
        <v>140</v>
      </c>
      <c r="M37" s="386">
        <f t="shared" ref="M37:M46" si="26">K37*L37</f>
        <v>27160</v>
      </c>
      <c r="N37" s="387">
        <v>1632</v>
      </c>
      <c r="O37" s="385">
        <v>140</v>
      </c>
      <c r="P37" s="386">
        <f t="shared" ref="P37:P46" si="27">N37*O37</f>
        <v>228480</v>
      </c>
      <c r="Q37" s="387">
        <v>0</v>
      </c>
      <c r="R37" s="385">
        <v>140</v>
      </c>
      <c r="S37" s="386">
        <f t="shared" ref="S37:S46" si="28">Q37*R37</f>
        <v>0</v>
      </c>
      <c r="T37" s="387">
        <v>4183</v>
      </c>
      <c r="U37" s="385">
        <v>140</v>
      </c>
      <c r="V37" s="386">
        <f t="shared" ref="V37:V46" si="29">T37*U37</f>
        <v>585620</v>
      </c>
      <c r="W37" s="387">
        <v>0</v>
      </c>
      <c r="X37" s="385">
        <v>140</v>
      </c>
      <c r="Y37" s="386">
        <f t="shared" ref="Y37:Y46" si="30">W37*X37</f>
        <v>0</v>
      </c>
      <c r="Z37" s="387">
        <v>0</v>
      </c>
      <c r="AA37" s="385">
        <v>140</v>
      </c>
      <c r="AB37" s="386">
        <f t="shared" ref="AB37:AB46" si="31">Z37*AA37</f>
        <v>0</v>
      </c>
      <c r="AC37" s="387">
        <v>0</v>
      </c>
      <c r="AD37" s="385">
        <v>140</v>
      </c>
      <c r="AE37" s="386">
        <f t="shared" ref="AE37:AE46" si="32">AC37*AD37</f>
        <v>0</v>
      </c>
      <c r="AF37" s="387">
        <v>186</v>
      </c>
      <c r="AG37" s="385">
        <v>140</v>
      </c>
      <c r="AH37" s="386">
        <f t="shared" ref="AH37:AH46" si="33">AF37*AG37</f>
        <v>26040</v>
      </c>
      <c r="AI37" s="387">
        <v>1445</v>
      </c>
      <c r="AJ37" s="385">
        <v>140</v>
      </c>
      <c r="AK37" s="386">
        <f t="shared" ref="AK37:AK46" si="34">AI37*AJ37</f>
        <v>202300</v>
      </c>
      <c r="AL37" s="387">
        <v>465</v>
      </c>
      <c r="AM37" s="385">
        <v>140</v>
      </c>
      <c r="AN37" s="386">
        <f t="shared" ref="AN37:AN46" si="35">AL37*AM37</f>
        <v>65100</v>
      </c>
      <c r="AO37" s="327"/>
      <c r="AP37" s="355"/>
      <c r="AQ37" s="329"/>
    </row>
    <row r="38" spans="2:46" x14ac:dyDescent="0.2">
      <c r="B38" s="383"/>
      <c r="C38" s="384" t="s">
        <v>1543</v>
      </c>
      <c r="D38" s="367" t="s">
        <v>1533</v>
      </c>
      <c r="E38" s="387">
        <v>0</v>
      </c>
      <c r="F38" s="385">
        <v>40</v>
      </c>
      <c r="G38" s="386">
        <f t="shared" si="24"/>
        <v>0</v>
      </c>
      <c r="H38" s="387">
        <v>0</v>
      </c>
      <c r="I38" s="385">
        <v>40</v>
      </c>
      <c r="J38" s="386">
        <f t="shared" si="25"/>
        <v>0</v>
      </c>
      <c r="K38" s="387">
        <v>0</v>
      </c>
      <c r="L38" s="385">
        <v>40</v>
      </c>
      <c r="M38" s="386">
        <f t="shared" si="26"/>
        <v>0</v>
      </c>
      <c r="N38" s="387">
        <v>0</v>
      </c>
      <c r="O38" s="385">
        <v>40</v>
      </c>
      <c r="P38" s="386">
        <f t="shared" si="27"/>
        <v>0</v>
      </c>
      <c r="Q38" s="387">
        <v>0</v>
      </c>
      <c r="R38" s="385">
        <v>40</v>
      </c>
      <c r="S38" s="386">
        <f t="shared" si="28"/>
        <v>0</v>
      </c>
      <c r="T38" s="387">
        <v>0</v>
      </c>
      <c r="U38" s="385">
        <v>40</v>
      </c>
      <c r="V38" s="386">
        <f t="shared" si="29"/>
        <v>0</v>
      </c>
      <c r="W38" s="387">
        <v>0</v>
      </c>
      <c r="X38" s="385">
        <v>40</v>
      </c>
      <c r="Y38" s="386">
        <f t="shared" si="30"/>
        <v>0</v>
      </c>
      <c r="Z38" s="387">
        <v>0</v>
      </c>
      <c r="AA38" s="385">
        <v>40</v>
      </c>
      <c r="AB38" s="386">
        <f t="shared" si="31"/>
        <v>0</v>
      </c>
      <c r="AC38" s="387">
        <v>0</v>
      </c>
      <c r="AD38" s="385">
        <v>40</v>
      </c>
      <c r="AE38" s="386">
        <f t="shared" si="32"/>
        <v>0</v>
      </c>
      <c r="AF38" s="387">
        <v>0</v>
      </c>
      <c r="AG38" s="385">
        <v>40</v>
      </c>
      <c r="AH38" s="386">
        <f t="shared" si="33"/>
        <v>0</v>
      </c>
      <c r="AI38" s="387">
        <v>0</v>
      </c>
      <c r="AJ38" s="385">
        <v>40</v>
      </c>
      <c r="AK38" s="386">
        <f t="shared" si="34"/>
        <v>0</v>
      </c>
      <c r="AL38" s="387">
        <v>0</v>
      </c>
      <c r="AM38" s="385">
        <v>40</v>
      </c>
      <c r="AN38" s="386">
        <f t="shared" si="35"/>
        <v>0</v>
      </c>
      <c r="AO38" s="327"/>
      <c r="AP38" s="355"/>
      <c r="AQ38" s="329"/>
    </row>
    <row r="39" spans="2:46" x14ac:dyDescent="0.2">
      <c r="B39" s="383"/>
      <c r="C39" s="384" t="s">
        <v>1544</v>
      </c>
      <c r="D39" s="367" t="s">
        <v>1533</v>
      </c>
      <c r="E39" s="387">
        <v>0</v>
      </c>
      <c r="F39" s="385">
        <v>90</v>
      </c>
      <c r="G39" s="386">
        <f t="shared" si="24"/>
        <v>0</v>
      </c>
      <c r="H39" s="387">
        <v>0</v>
      </c>
      <c r="I39" s="385">
        <v>90</v>
      </c>
      <c r="J39" s="386">
        <f t="shared" si="25"/>
        <v>0</v>
      </c>
      <c r="K39" s="387">
        <v>0</v>
      </c>
      <c r="L39" s="385">
        <v>90</v>
      </c>
      <c r="M39" s="386">
        <f t="shared" si="26"/>
        <v>0</v>
      </c>
      <c r="N39" s="387">
        <v>0</v>
      </c>
      <c r="O39" s="385">
        <v>90</v>
      </c>
      <c r="P39" s="386">
        <f t="shared" si="27"/>
        <v>0</v>
      </c>
      <c r="Q39" s="387">
        <v>0</v>
      </c>
      <c r="R39" s="385">
        <v>90</v>
      </c>
      <c r="S39" s="386">
        <f t="shared" si="28"/>
        <v>0</v>
      </c>
      <c r="T39" s="387">
        <v>0</v>
      </c>
      <c r="U39" s="385">
        <v>90</v>
      </c>
      <c r="V39" s="386">
        <f t="shared" si="29"/>
        <v>0</v>
      </c>
      <c r="W39" s="387">
        <v>0</v>
      </c>
      <c r="X39" s="385">
        <v>90</v>
      </c>
      <c r="Y39" s="386">
        <f t="shared" si="30"/>
        <v>0</v>
      </c>
      <c r="Z39" s="387">
        <v>0</v>
      </c>
      <c r="AA39" s="385">
        <v>90</v>
      </c>
      <c r="AB39" s="386">
        <f t="shared" si="31"/>
        <v>0</v>
      </c>
      <c r="AC39" s="387">
        <v>0</v>
      </c>
      <c r="AD39" s="385">
        <v>90</v>
      </c>
      <c r="AE39" s="386">
        <f t="shared" si="32"/>
        <v>0</v>
      </c>
      <c r="AF39" s="387">
        <v>0</v>
      </c>
      <c r="AG39" s="385">
        <v>90</v>
      </c>
      <c r="AH39" s="386">
        <f t="shared" si="33"/>
        <v>0</v>
      </c>
      <c r="AI39" s="387">
        <v>0</v>
      </c>
      <c r="AJ39" s="385">
        <v>90</v>
      </c>
      <c r="AK39" s="386">
        <f t="shared" si="34"/>
        <v>0</v>
      </c>
      <c r="AL39" s="387">
        <v>0</v>
      </c>
      <c r="AM39" s="385">
        <v>90</v>
      </c>
      <c r="AN39" s="386">
        <f t="shared" si="35"/>
        <v>0</v>
      </c>
      <c r="AO39" s="327"/>
      <c r="AP39" s="355"/>
      <c r="AQ39" s="329"/>
    </row>
    <row r="40" spans="2:46" x14ac:dyDescent="0.2">
      <c r="B40" s="383"/>
      <c r="C40" s="388" t="s">
        <v>1545</v>
      </c>
      <c r="D40" s="367" t="s">
        <v>1518</v>
      </c>
      <c r="E40" s="389">
        <v>0</v>
      </c>
      <c r="F40" s="385">
        <v>1000</v>
      </c>
      <c r="G40" s="386">
        <f t="shared" si="24"/>
        <v>0</v>
      </c>
      <c r="H40" s="389">
        <v>2</v>
      </c>
      <c r="I40" s="385">
        <v>1000</v>
      </c>
      <c r="J40" s="386">
        <f t="shared" si="25"/>
        <v>2000</v>
      </c>
      <c r="K40" s="389">
        <v>2</v>
      </c>
      <c r="L40" s="385">
        <v>1000</v>
      </c>
      <c r="M40" s="386">
        <f t="shared" si="26"/>
        <v>2000</v>
      </c>
      <c r="N40" s="389">
        <v>0</v>
      </c>
      <c r="O40" s="385">
        <v>1000</v>
      </c>
      <c r="P40" s="386">
        <f t="shared" si="27"/>
        <v>0</v>
      </c>
      <c r="Q40" s="389">
        <v>0</v>
      </c>
      <c r="R40" s="385">
        <v>1000</v>
      </c>
      <c r="S40" s="386">
        <f t="shared" si="28"/>
        <v>0</v>
      </c>
      <c r="T40" s="389">
        <v>1</v>
      </c>
      <c r="U40" s="385">
        <v>1000</v>
      </c>
      <c r="V40" s="386">
        <f t="shared" si="29"/>
        <v>1000</v>
      </c>
      <c r="W40" s="389">
        <v>0</v>
      </c>
      <c r="X40" s="385">
        <v>1000</v>
      </c>
      <c r="Y40" s="386">
        <f t="shared" si="30"/>
        <v>0</v>
      </c>
      <c r="Z40" s="389">
        <v>0</v>
      </c>
      <c r="AA40" s="385">
        <v>1000</v>
      </c>
      <c r="AB40" s="386">
        <f t="shared" si="31"/>
        <v>0</v>
      </c>
      <c r="AC40" s="389">
        <v>0</v>
      </c>
      <c r="AD40" s="385">
        <v>1000</v>
      </c>
      <c r="AE40" s="386">
        <f t="shared" si="32"/>
        <v>0</v>
      </c>
      <c r="AF40" s="389">
        <v>1</v>
      </c>
      <c r="AG40" s="385">
        <v>1000</v>
      </c>
      <c r="AH40" s="386">
        <f t="shared" si="33"/>
        <v>1000</v>
      </c>
      <c r="AI40" s="389">
        <v>2</v>
      </c>
      <c r="AJ40" s="385">
        <v>1000</v>
      </c>
      <c r="AK40" s="386">
        <f t="shared" si="34"/>
        <v>2000</v>
      </c>
      <c r="AL40" s="389">
        <v>0</v>
      </c>
      <c r="AM40" s="385">
        <v>1000</v>
      </c>
      <c r="AN40" s="386">
        <f t="shared" si="35"/>
        <v>0</v>
      </c>
      <c r="AO40" s="327"/>
      <c r="AP40" s="355"/>
      <c r="AQ40" s="329"/>
    </row>
    <row r="41" spans="2:46" x14ac:dyDescent="0.2">
      <c r="B41" s="383"/>
      <c r="C41" s="390" t="s">
        <v>1546</v>
      </c>
      <c r="D41" s="367" t="s">
        <v>1533</v>
      </c>
      <c r="E41" s="389">
        <v>0</v>
      </c>
      <c r="F41" s="385">
        <v>90</v>
      </c>
      <c r="G41" s="386">
        <f t="shared" si="24"/>
        <v>0</v>
      </c>
      <c r="H41" s="389">
        <v>0</v>
      </c>
      <c r="I41" s="385">
        <v>90</v>
      </c>
      <c r="J41" s="386">
        <f t="shared" si="25"/>
        <v>0</v>
      </c>
      <c r="K41" s="389">
        <v>0</v>
      </c>
      <c r="L41" s="385">
        <v>90</v>
      </c>
      <c r="M41" s="386">
        <f t="shared" si="26"/>
        <v>0</v>
      </c>
      <c r="N41" s="389">
        <v>0</v>
      </c>
      <c r="O41" s="385">
        <v>90</v>
      </c>
      <c r="P41" s="386">
        <f t="shared" si="27"/>
        <v>0</v>
      </c>
      <c r="Q41" s="389">
        <v>0</v>
      </c>
      <c r="R41" s="385">
        <v>90</v>
      </c>
      <c r="S41" s="386">
        <f t="shared" si="28"/>
        <v>0</v>
      </c>
      <c r="T41" s="389">
        <v>0</v>
      </c>
      <c r="U41" s="385">
        <v>90</v>
      </c>
      <c r="V41" s="386">
        <f t="shared" si="29"/>
        <v>0</v>
      </c>
      <c r="W41" s="389">
        <v>0</v>
      </c>
      <c r="X41" s="385">
        <v>90</v>
      </c>
      <c r="Y41" s="386">
        <f t="shared" si="30"/>
        <v>0</v>
      </c>
      <c r="Z41" s="389">
        <v>0</v>
      </c>
      <c r="AA41" s="385">
        <v>90</v>
      </c>
      <c r="AB41" s="386">
        <f t="shared" si="31"/>
        <v>0</v>
      </c>
      <c r="AC41" s="389">
        <v>0</v>
      </c>
      <c r="AD41" s="385">
        <v>90</v>
      </c>
      <c r="AE41" s="386">
        <f t="shared" si="32"/>
        <v>0</v>
      </c>
      <c r="AF41" s="389">
        <v>95</v>
      </c>
      <c r="AG41" s="385">
        <v>90</v>
      </c>
      <c r="AH41" s="386">
        <f t="shared" si="33"/>
        <v>8550</v>
      </c>
      <c r="AI41" s="389">
        <v>0</v>
      </c>
      <c r="AJ41" s="385">
        <v>90</v>
      </c>
      <c r="AK41" s="386">
        <f t="shared" si="34"/>
        <v>0</v>
      </c>
      <c r="AL41" s="389">
        <v>210</v>
      </c>
      <c r="AM41" s="385">
        <v>90</v>
      </c>
      <c r="AN41" s="386">
        <f t="shared" si="35"/>
        <v>18900</v>
      </c>
      <c r="AO41" s="327"/>
      <c r="AP41" s="355"/>
      <c r="AQ41" s="329"/>
    </row>
    <row r="42" spans="2:46" x14ac:dyDescent="0.2">
      <c r="B42" s="383"/>
      <c r="C42" s="366" t="s">
        <v>1547</v>
      </c>
      <c r="D42" s="367" t="s">
        <v>1533</v>
      </c>
      <c r="E42" s="387">
        <v>0</v>
      </c>
      <c r="F42" s="385">
        <v>20</v>
      </c>
      <c r="G42" s="386">
        <f t="shared" si="24"/>
        <v>0</v>
      </c>
      <c r="H42" s="387">
        <v>0</v>
      </c>
      <c r="I42" s="385">
        <v>20</v>
      </c>
      <c r="J42" s="386">
        <f t="shared" si="25"/>
        <v>0</v>
      </c>
      <c r="K42" s="387">
        <v>0</v>
      </c>
      <c r="L42" s="385">
        <v>20</v>
      </c>
      <c r="M42" s="386">
        <f t="shared" si="26"/>
        <v>0</v>
      </c>
      <c r="N42" s="387">
        <v>0</v>
      </c>
      <c r="O42" s="385">
        <v>20</v>
      </c>
      <c r="P42" s="386">
        <f t="shared" si="27"/>
        <v>0</v>
      </c>
      <c r="Q42" s="387">
        <v>0</v>
      </c>
      <c r="R42" s="385">
        <v>20</v>
      </c>
      <c r="S42" s="386">
        <f t="shared" si="28"/>
        <v>0</v>
      </c>
      <c r="T42" s="387">
        <v>0</v>
      </c>
      <c r="U42" s="385">
        <v>20</v>
      </c>
      <c r="V42" s="386">
        <f t="shared" si="29"/>
        <v>0</v>
      </c>
      <c r="W42" s="387">
        <v>0</v>
      </c>
      <c r="X42" s="385">
        <v>20</v>
      </c>
      <c r="Y42" s="386">
        <f t="shared" si="30"/>
        <v>0</v>
      </c>
      <c r="Z42" s="387">
        <v>0</v>
      </c>
      <c r="AA42" s="385">
        <v>20</v>
      </c>
      <c r="AB42" s="386">
        <f t="shared" si="31"/>
        <v>0</v>
      </c>
      <c r="AC42" s="387">
        <v>0</v>
      </c>
      <c r="AD42" s="385">
        <v>20</v>
      </c>
      <c r="AE42" s="386">
        <f t="shared" si="32"/>
        <v>0</v>
      </c>
      <c r="AF42" s="387">
        <v>0</v>
      </c>
      <c r="AG42" s="385">
        <v>20</v>
      </c>
      <c r="AH42" s="386">
        <f t="shared" si="33"/>
        <v>0</v>
      </c>
      <c r="AI42" s="387">
        <v>0</v>
      </c>
      <c r="AJ42" s="385">
        <v>20</v>
      </c>
      <c r="AK42" s="386">
        <f t="shared" si="34"/>
        <v>0</v>
      </c>
      <c r="AL42" s="387">
        <v>0</v>
      </c>
      <c r="AM42" s="385">
        <v>20</v>
      </c>
      <c r="AN42" s="386">
        <f t="shared" si="35"/>
        <v>0</v>
      </c>
      <c r="AO42" s="327"/>
      <c r="AP42" s="355"/>
      <c r="AQ42" s="329"/>
    </row>
    <row r="43" spans="2:46" x14ac:dyDescent="0.2">
      <c r="B43" s="383"/>
      <c r="C43" s="366" t="s">
        <v>1549</v>
      </c>
      <c r="D43" s="367" t="s">
        <v>1514</v>
      </c>
      <c r="E43" s="387">
        <v>0</v>
      </c>
      <c r="F43" s="385">
        <v>150</v>
      </c>
      <c r="G43" s="386">
        <f t="shared" si="24"/>
        <v>0</v>
      </c>
      <c r="H43" s="387">
        <v>620</v>
      </c>
      <c r="I43" s="385">
        <v>150</v>
      </c>
      <c r="J43" s="386">
        <f t="shared" si="25"/>
        <v>93000</v>
      </c>
      <c r="K43" s="387">
        <v>0</v>
      </c>
      <c r="L43" s="385">
        <v>150</v>
      </c>
      <c r="M43" s="386">
        <f t="shared" si="26"/>
        <v>0</v>
      </c>
      <c r="N43" s="387">
        <v>428</v>
      </c>
      <c r="O43" s="385">
        <v>150</v>
      </c>
      <c r="P43" s="386">
        <f t="shared" si="27"/>
        <v>64200</v>
      </c>
      <c r="Q43" s="387">
        <v>0</v>
      </c>
      <c r="R43" s="385">
        <v>150</v>
      </c>
      <c r="S43" s="386">
        <f t="shared" si="28"/>
        <v>0</v>
      </c>
      <c r="T43" s="387">
        <v>5040</v>
      </c>
      <c r="U43" s="385">
        <v>150</v>
      </c>
      <c r="V43" s="386">
        <f t="shared" si="29"/>
        <v>756000</v>
      </c>
      <c r="W43" s="387">
        <v>0</v>
      </c>
      <c r="X43" s="385">
        <v>150</v>
      </c>
      <c r="Y43" s="386">
        <f t="shared" si="30"/>
        <v>0</v>
      </c>
      <c r="Z43" s="387">
        <v>0</v>
      </c>
      <c r="AA43" s="385">
        <v>150</v>
      </c>
      <c r="AB43" s="386">
        <f t="shared" si="31"/>
        <v>0</v>
      </c>
      <c r="AC43" s="387">
        <v>0</v>
      </c>
      <c r="AD43" s="385">
        <v>150</v>
      </c>
      <c r="AE43" s="386">
        <f t="shared" si="32"/>
        <v>0</v>
      </c>
      <c r="AF43" s="387">
        <v>0</v>
      </c>
      <c r="AG43" s="385">
        <v>150</v>
      </c>
      <c r="AH43" s="386">
        <f t="shared" si="33"/>
        <v>0</v>
      </c>
      <c r="AI43" s="387">
        <v>120</v>
      </c>
      <c r="AJ43" s="385">
        <v>150</v>
      </c>
      <c r="AK43" s="386">
        <f t="shared" si="34"/>
        <v>18000</v>
      </c>
      <c r="AL43" s="387">
        <v>0</v>
      </c>
      <c r="AM43" s="385">
        <v>150</v>
      </c>
      <c r="AN43" s="386">
        <f t="shared" si="35"/>
        <v>0</v>
      </c>
      <c r="AO43" s="327"/>
      <c r="AP43" s="355"/>
      <c r="AQ43" s="329"/>
    </row>
    <row r="44" spans="2:46" x14ac:dyDescent="0.2">
      <c r="B44" s="383"/>
      <c r="C44" s="366" t="s">
        <v>1550</v>
      </c>
      <c r="D44" s="367" t="s">
        <v>1533</v>
      </c>
      <c r="E44" s="389">
        <v>0</v>
      </c>
      <c r="F44" s="385">
        <v>60</v>
      </c>
      <c r="G44" s="386">
        <f t="shared" si="24"/>
        <v>0</v>
      </c>
      <c r="H44" s="389">
        <v>0</v>
      </c>
      <c r="I44" s="385">
        <v>60</v>
      </c>
      <c r="J44" s="386">
        <f t="shared" si="25"/>
        <v>0</v>
      </c>
      <c r="K44" s="389">
        <v>0</v>
      </c>
      <c r="L44" s="385">
        <v>60</v>
      </c>
      <c r="M44" s="386">
        <f t="shared" si="26"/>
        <v>0</v>
      </c>
      <c r="N44" s="389">
        <v>0</v>
      </c>
      <c r="O44" s="385">
        <v>60</v>
      </c>
      <c r="P44" s="386">
        <f t="shared" si="27"/>
        <v>0</v>
      </c>
      <c r="Q44" s="389">
        <v>0</v>
      </c>
      <c r="R44" s="385">
        <v>60</v>
      </c>
      <c r="S44" s="386">
        <f t="shared" si="28"/>
        <v>0</v>
      </c>
      <c r="T44" s="389">
        <v>0</v>
      </c>
      <c r="U44" s="385">
        <v>60</v>
      </c>
      <c r="V44" s="386">
        <f t="shared" si="29"/>
        <v>0</v>
      </c>
      <c r="W44" s="389">
        <v>0</v>
      </c>
      <c r="X44" s="385">
        <v>60</v>
      </c>
      <c r="Y44" s="386">
        <f t="shared" si="30"/>
        <v>0</v>
      </c>
      <c r="Z44" s="389">
        <v>0</v>
      </c>
      <c r="AA44" s="385">
        <v>60</v>
      </c>
      <c r="AB44" s="386">
        <f t="shared" si="31"/>
        <v>0</v>
      </c>
      <c r="AC44" s="389">
        <v>0</v>
      </c>
      <c r="AD44" s="385">
        <v>60</v>
      </c>
      <c r="AE44" s="386">
        <f t="shared" si="32"/>
        <v>0</v>
      </c>
      <c r="AF44" s="389">
        <v>125</v>
      </c>
      <c r="AG44" s="385">
        <v>60</v>
      </c>
      <c r="AH44" s="386">
        <f t="shared" si="33"/>
        <v>7500</v>
      </c>
      <c r="AI44" s="389">
        <v>0</v>
      </c>
      <c r="AJ44" s="385">
        <v>60</v>
      </c>
      <c r="AK44" s="386">
        <f t="shared" si="34"/>
        <v>0</v>
      </c>
      <c r="AL44" s="389">
        <v>0</v>
      </c>
      <c r="AM44" s="385">
        <v>60</v>
      </c>
      <c r="AN44" s="386">
        <f t="shared" si="35"/>
        <v>0</v>
      </c>
      <c r="AO44" s="327"/>
      <c r="AP44" s="355"/>
      <c r="AQ44" s="329"/>
    </row>
    <row r="45" spans="2:46" x14ac:dyDescent="0.2">
      <c r="B45" s="383"/>
      <c r="C45" s="366" t="s">
        <v>1551</v>
      </c>
      <c r="D45" s="367" t="s">
        <v>1533</v>
      </c>
      <c r="E45" s="389">
        <v>0</v>
      </c>
      <c r="F45" s="392">
        <v>20</v>
      </c>
      <c r="G45" s="386">
        <f t="shared" si="24"/>
        <v>0</v>
      </c>
      <c r="H45" s="389">
        <v>0</v>
      </c>
      <c r="I45" s="392">
        <v>20</v>
      </c>
      <c r="J45" s="386">
        <f t="shared" si="25"/>
        <v>0</v>
      </c>
      <c r="K45" s="389">
        <v>0</v>
      </c>
      <c r="L45" s="392">
        <v>20</v>
      </c>
      <c r="M45" s="386">
        <f t="shared" si="26"/>
        <v>0</v>
      </c>
      <c r="N45" s="389">
        <v>0</v>
      </c>
      <c r="O45" s="392">
        <v>20</v>
      </c>
      <c r="P45" s="386">
        <f t="shared" si="27"/>
        <v>0</v>
      </c>
      <c r="Q45" s="389">
        <v>0</v>
      </c>
      <c r="R45" s="392">
        <v>20</v>
      </c>
      <c r="S45" s="386">
        <f t="shared" si="28"/>
        <v>0</v>
      </c>
      <c r="T45" s="389">
        <v>0</v>
      </c>
      <c r="U45" s="392">
        <v>20</v>
      </c>
      <c r="V45" s="386">
        <f t="shared" si="29"/>
        <v>0</v>
      </c>
      <c r="W45" s="389">
        <v>0</v>
      </c>
      <c r="X45" s="392">
        <v>20</v>
      </c>
      <c r="Y45" s="386">
        <f t="shared" si="30"/>
        <v>0</v>
      </c>
      <c r="Z45" s="389">
        <v>0</v>
      </c>
      <c r="AA45" s="392">
        <v>20</v>
      </c>
      <c r="AB45" s="386">
        <f t="shared" si="31"/>
        <v>0</v>
      </c>
      <c r="AC45" s="389">
        <v>0</v>
      </c>
      <c r="AD45" s="392">
        <v>20</v>
      </c>
      <c r="AE45" s="386">
        <f t="shared" si="32"/>
        <v>0</v>
      </c>
      <c r="AF45" s="389">
        <v>0</v>
      </c>
      <c r="AG45" s="392">
        <v>20</v>
      </c>
      <c r="AH45" s="386">
        <f t="shared" si="33"/>
        <v>0</v>
      </c>
      <c r="AI45" s="389">
        <v>0</v>
      </c>
      <c r="AJ45" s="392">
        <v>20</v>
      </c>
      <c r="AK45" s="386">
        <f t="shared" si="34"/>
        <v>0</v>
      </c>
      <c r="AL45" s="389">
        <v>0</v>
      </c>
      <c r="AM45" s="392">
        <v>20</v>
      </c>
      <c r="AN45" s="386">
        <f t="shared" si="35"/>
        <v>0</v>
      </c>
      <c r="AO45" s="327"/>
      <c r="AP45" s="355"/>
      <c r="AQ45" s="329"/>
    </row>
    <row r="46" spans="2:46" x14ac:dyDescent="0.2">
      <c r="B46" s="383"/>
      <c r="C46" s="366" t="s">
        <v>1552</v>
      </c>
      <c r="D46" s="367" t="s">
        <v>1533</v>
      </c>
      <c r="E46" s="389">
        <v>0</v>
      </c>
      <c r="F46" s="385">
        <v>0</v>
      </c>
      <c r="G46" s="386">
        <f>E46*F46</f>
        <v>0</v>
      </c>
      <c r="H46" s="389">
        <v>0</v>
      </c>
      <c r="I46" s="385">
        <v>0</v>
      </c>
      <c r="J46" s="386">
        <f t="shared" si="25"/>
        <v>0</v>
      </c>
      <c r="K46" s="389">
        <v>0</v>
      </c>
      <c r="L46" s="385">
        <v>0</v>
      </c>
      <c r="M46" s="386">
        <f t="shared" si="26"/>
        <v>0</v>
      </c>
      <c r="N46" s="389">
        <v>0</v>
      </c>
      <c r="O46" s="385">
        <v>0</v>
      </c>
      <c r="P46" s="386">
        <f t="shared" si="27"/>
        <v>0</v>
      </c>
      <c r="Q46" s="389">
        <v>0</v>
      </c>
      <c r="R46" s="385">
        <v>0</v>
      </c>
      <c r="S46" s="386">
        <f t="shared" si="28"/>
        <v>0</v>
      </c>
      <c r="T46" s="389">
        <v>0</v>
      </c>
      <c r="U46" s="385">
        <v>0</v>
      </c>
      <c r="V46" s="386">
        <f t="shared" si="29"/>
        <v>0</v>
      </c>
      <c r="W46" s="389">
        <v>0</v>
      </c>
      <c r="X46" s="385">
        <v>0</v>
      </c>
      <c r="Y46" s="386">
        <f t="shared" si="30"/>
        <v>0</v>
      </c>
      <c r="Z46" s="389">
        <v>0</v>
      </c>
      <c r="AA46" s="385">
        <v>0</v>
      </c>
      <c r="AB46" s="386">
        <f t="shared" si="31"/>
        <v>0</v>
      </c>
      <c r="AC46" s="389">
        <v>0</v>
      </c>
      <c r="AD46" s="385">
        <v>0</v>
      </c>
      <c r="AE46" s="386">
        <f t="shared" si="32"/>
        <v>0</v>
      </c>
      <c r="AF46" s="389">
        <v>0</v>
      </c>
      <c r="AG46" s="385">
        <v>0</v>
      </c>
      <c r="AH46" s="386">
        <f t="shared" si="33"/>
        <v>0</v>
      </c>
      <c r="AI46" s="389">
        <v>0</v>
      </c>
      <c r="AJ46" s="385">
        <v>0</v>
      </c>
      <c r="AK46" s="386">
        <f t="shared" si="34"/>
        <v>0</v>
      </c>
      <c r="AL46" s="389">
        <v>0</v>
      </c>
      <c r="AM46" s="385">
        <v>0</v>
      </c>
      <c r="AN46" s="386">
        <f t="shared" si="35"/>
        <v>0</v>
      </c>
      <c r="AO46" s="327"/>
      <c r="AP46" s="355"/>
      <c r="AQ46" s="329"/>
    </row>
    <row r="47" spans="2:46" x14ac:dyDescent="0.2">
      <c r="B47" s="383"/>
      <c r="C47" s="366"/>
      <c r="D47" s="367"/>
      <c r="E47" s="387"/>
      <c r="F47" s="392"/>
      <c r="G47" s="386"/>
      <c r="H47" s="387"/>
      <c r="I47" s="392"/>
      <c r="J47" s="386"/>
      <c r="K47" s="387"/>
      <c r="L47" s="392"/>
      <c r="M47" s="386"/>
      <c r="N47" s="387"/>
      <c r="O47" s="392"/>
      <c r="P47" s="386"/>
      <c r="Q47" s="387"/>
      <c r="R47" s="392"/>
      <c r="S47" s="386"/>
      <c r="T47" s="387"/>
      <c r="U47" s="392"/>
      <c r="V47" s="386"/>
      <c r="W47" s="387"/>
      <c r="X47" s="392"/>
      <c r="Y47" s="386"/>
      <c r="Z47" s="387"/>
      <c r="AA47" s="392"/>
      <c r="AB47" s="386"/>
      <c r="AC47" s="387"/>
      <c r="AD47" s="392"/>
      <c r="AE47" s="386"/>
      <c r="AF47" s="387"/>
      <c r="AG47" s="392"/>
      <c r="AH47" s="386"/>
      <c r="AI47" s="387"/>
      <c r="AJ47" s="392"/>
      <c r="AK47" s="386"/>
      <c r="AL47" s="387"/>
      <c r="AM47" s="392"/>
      <c r="AN47" s="386"/>
      <c r="AO47" s="327"/>
      <c r="AP47" s="355"/>
      <c r="AQ47" s="329"/>
    </row>
    <row r="48" spans="2:46" s="307" customFormat="1" x14ac:dyDescent="0.2">
      <c r="B48" s="393"/>
      <c r="C48" s="372"/>
      <c r="D48" s="394"/>
      <c r="E48" s="397"/>
      <c r="F48" s="395"/>
      <c r="G48" s="396">
        <f>SUM(G37:G47)</f>
        <v>0</v>
      </c>
      <c r="H48" s="397"/>
      <c r="I48" s="395"/>
      <c r="J48" s="396">
        <f>SUM(J37:J47)</f>
        <v>133500</v>
      </c>
      <c r="K48" s="397"/>
      <c r="L48" s="395"/>
      <c r="M48" s="396">
        <f>SUM(M37:M47)</f>
        <v>29160</v>
      </c>
      <c r="N48" s="397"/>
      <c r="O48" s="395"/>
      <c r="P48" s="396">
        <f>SUM(P37:P47)</f>
        <v>292680</v>
      </c>
      <c r="Q48" s="397"/>
      <c r="R48" s="395"/>
      <c r="S48" s="396">
        <f>SUM(S37:S47)</f>
        <v>0</v>
      </c>
      <c r="T48" s="397"/>
      <c r="U48" s="395"/>
      <c r="V48" s="396">
        <f>SUM(V37:V47)</f>
        <v>1342620</v>
      </c>
      <c r="W48" s="397"/>
      <c r="X48" s="395"/>
      <c r="Y48" s="396">
        <f>SUM(Y37:Y47)</f>
        <v>0</v>
      </c>
      <c r="Z48" s="397"/>
      <c r="AA48" s="395"/>
      <c r="AB48" s="396">
        <f>SUM(AB37:AB47)</f>
        <v>0</v>
      </c>
      <c r="AC48" s="397"/>
      <c r="AD48" s="395"/>
      <c r="AE48" s="396">
        <f>SUM(AE37:AE47)</f>
        <v>0</v>
      </c>
      <c r="AF48" s="397"/>
      <c r="AG48" s="395"/>
      <c r="AH48" s="396">
        <f>SUM(AH37:AH47)</f>
        <v>43090</v>
      </c>
      <c r="AI48" s="397"/>
      <c r="AJ48" s="395"/>
      <c r="AK48" s="396">
        <f>SUM(AK37:AK47)</f>
        <v>222300</v>
      </c>
      <c r="AL48" s="397"/>
      <c r="AM48" s="395"/>
      <c r="AN48" s="396">
        <f>SUM(AN37:AN47)</f>
        <v>84000</v>
      </c>
      <c r="AO48" s="377"/>
      <c r="AP48" s="378">
        <f>SUM(E48:AO48)</f>
        <v>2147350</v>
      </c>
      <c r="AQ48" s="379"/>
      <c r="AT48" s="380">
        <v>10706450</v>
      </c>
    </row>
    <row r="49" spans="2:46" x14ac:dyDescent="0.2">
      <c r="B49" s="383"/>
      <c r="C49" s="391" t="s">
        <v>1548</v>
      </c>
      <c r="D49" s="367" t="s">
        <v>1514</v>
      </c>
      <c r="E49" s="387">
        <v>0</v>
      </c>
      <c r="F49" s="385">
        <v>1000</v>
      </c>
      <c r="G49" s="386">
        <f>E49*F49</f>
        <v>0</v>
      </c>
      <c r="H49" s="387">
        <v>980</v>
      </c>
      <c r="I49" s="385">
        <v>1000</v>
      </c>
      <c r="J49" s="386">
        <f>H49*I49</f>
        <v>980000</v>
      </c>
      <c r="K49" s="387">
        <v>0</v>
      </c>
      <c r="L49" s="385">
        <v>1000</v>
      </c>
      <c r="M49" s="386">
        <f>K49*L49</f>
        <v>0</v>
      </c>
      <c r="N49" s="387">
        <v>700</v>
      </c>
      <c r="O49" s="385">
        <v>1000</v>
      </c>
      <c r="P49" s="386">
        <f>N49*O49</f>
        <v>700000</v>
      </c>
      <c r="Q49" s="387">
        <v>0</v>
      </c>
      <c r="R49" s="385">
        <v>1000</v>
      </c>
      <c r="S49" s="386">
        <f>Q49*R49</f>
        <v>0</v>
      </c>
      <c r="T49" s="387">
        <v>650</v>
      </c>
      <c r="U49" s="385">
        <v>1000</v>
      </c>
      <c r="V49" s="386">
        <f>T49*U49</f>
        <v>650000</v>
      </c>
      <c r="W49" s="387">
        <v>0</v>
      </c>
      <c r="X49" s="385">
        <v>1000</v>
      </c>
      <c r="Y49" s="386">
        <f>W49*X49</f>
        <v>0</v>
      </c>
      <c r="Z49" s="387">
        <v>0</v>
      </c>
      <c r="AA49" s="385">
        <v>1000</v>
      </c>
      <c r="AB49" s="386">
        <f>Z49*AA49</f>
        <v>0</v>
      </c>
      <c r="AC49" s="387">
        <v>0</v>
      </c>
      <c r="AD49" s="385">
        <v>1000</v>
      </c>
      <c r="AE49" s="386">
        <f>AC49*AD49</f>
        <v>0</v>
      </c>
      <c r="AF49" s="387">
        <v>0</v>
      </c>
      <c r="AG49" s="385">
        <v>1000</v>
      </c>
      <c r="AH49" s="386">
        <f>AF49*AG49</f>
        <v>0</v>
      </c>
      <c r="AI49" s="387">
        <v>0</v>
      </c>
      <c r="AJ49" s="385">
        <v>1000</v>
      </c>
      <c r="AK49" s="386">
        <f>AI49*AJ49</f>
        <v>0</v>
      </c>
      <c r="AL49" s="387">
        <v>0</v>
      </c>
      <c r="AM49" s="385">
        <v>1000</v>
      </c>
      <c r="AN49" s="386">
        <f>AL49*AM49</f>
        <v>0</v>
      </c>
      <c r="AO49" s="327"/>
      <c r="AP49" s="378">
        <f>SUM(E49:AO49)</f>
        <v>2344330</v>
      </c>
      <c r="AQ49" s="329"/>
    </row>
    <row r="50" spans="2:46" x14ac:dyDescent="0.2">
      <c r="B50" s="398">
        <v>3</v>
      </c>
      <c r="C50" s="382" t="s">
        <v>1553</v>
      </c>
      <c r="D50" s="367"/>
      <c r="E50" s="369"/>
      <c r="F50" s="368"/>
      <c r="G50" s="361"/>
      <c r="H50" s="369"/>
      <c r="I50" s="368"/>
      <c r="J50" s="361"/>
      <c r="K50" s="369"/>
      <c r="L50" s="368"/>
      <c r="M50" s="361"/>
      <c r="N50" s="369"/>
      <c r="O50" s="368"/>
      <c r="P50" s="361"/>
      <c r="Q50" s="369"/>
      <c r="R50" s="368"/>
      <c r="S50" s="361"/>
      <c r="T50" s="369"/>
      <c r="U50" s="368"/>
      <c r="V50" s="361"/>
      <c r="W50" s="369"/>
      <c r="X50" s="368"/>
      <c r="Y50" s="361"/>
      <c r="Z50" s="369"/>
      <c r="AA50" s="368"/>
      <c r="AB50" s="361"/>
      <c r="AC50" s="369"/>
      <c r="AD50" s="368"/>
      <c r="AE50" s="361"/>
      <c r="AF50" s="369"/>
      <c r="AG50" s="368"/>
      <c r="AH50" s="361"/>
      <c r="AI50" s="369"/>
      <c r="AJ50" s="368"/>
      <c r="AK50" s="361"/>
      <c r="AL50" s="369"/>
      <c r="AM50" s="368"/>
      <c r="AN50" s="361"/>
      <c r="AO50" s="327"/>
      <c r="AP50" s="355"/>
      <c r="AQ50" s="329"/>
    </row>
    <row r="51" spans="2:46" x14ac:dyDescent="0.2">
      <c r="B51" s="399"/>
      <c r="C51" s="366" t="s">
        <v>1554</v>
      </c>
      <c r="D51" s="367" t="s">
        <v>1518</v>
      </c>
      <c r="E51" s="387">
        <v>1</v>
      </c>
      <c r="F51" s="360">
        <v>150</v>
      </c>
      <c r="G51" s="361">
        <f>F51*E51</f>
        <v>150</v>
      </c>
      <c r="H51" s="387">
        <v>1</v>
      </c>
      <c r="I51" s="360">
        <v>95</v>
      </c>
      <c r="J51" s="361">
        <f>I51*H51</f>
        <v>95</v>
      </c>
      <c r="K51" s="387">
        <v>1</v>
      </c>
      <c r="L51" s="360">
        <v>128</v>
      </c>
      <c r="M51" s="361">
        <f>L51*K51</f>
        <v>128</v>
      </c>
      <c r="N51" s="387">
        <v>2</v>
      </c>
      <c r="O51" s="360">
        <v>2866</v>
      </c>
      <c r="P51" s="361">
        <f>O51*N51</f>
        <v>5732</v>
      </c>
      <c r="Q51" s="387">
        <v>1</v>
      </c>
      <c r="R51" s="360">
        <v>25</v>
      </c>
      <c r="S51" s="361">
        <f>R51*Q51</f>
        <v>25</v>
      </c>
      <c r="T51" s="387">
        <v>1</v>
      </c>
      <c r="U51" s="360">
        <v>25</v>
      </c>
      <c r="V51" s="361">
        <f>U51*T51</f>
        <v>25</v>
      </c>
      <c r="W51" s="387">
        <v>0</v>
      </c>
      <c r="X51" s="360">
        <v>0</v>
      </c>
      <c r="Y51" s="361">
        <v>0</v>
      </c>
      <c r="Z51" s="387">
        <v>0</v>
      </c>
      <c r="AA51" s="360">
        <v>0</v>
      </c>
      <c r="AB51" s="361">
        <v>0</v>
      </c>
      <c r="AC51" s="387">
        <v>0</v>
      </c>
      <c r="AD51" s="360">
        <v>0</v>
      </c>
      <c r="AE51" s="361">
        <v>0</v>
      </c>
      <c r="AF51" s="387">
        <v>1</v>
      </c>
      <c r="AG51" s="360">
        <v>33</v>
      </c>
      <c r="AH51" s="361">
        <f>AG51*AF51</f>
        <v>33</v>
      </c>
      <c r="AI51" s="387">
        <v>1</v>
      </c>
      <c r="AJ51" s="360">
        <v>30</v>
      </c>
      <c r="AK51" s="361">
        <f>AJ51*AI51</f>
        <v>30</v>
      </c>
      <c r="AL51" s="387">
        <v>3</v>
      </c>
      <c r="AM51" s="360">
        <v>1300</v>
      </c>
      <c r="AN51" s="361">
        <f>AM51*AL51</f>
        <v>3900</v>
      </c>
      <c r="AO51" s="327"/>
      <c r="AP51" s="355"/>
      <c r="AQ51" s="329"/>
    </row>
    <row r="52" spans="2:46" x14ac:dyDescent="0.2">
      <c r="B52" s="399"/>
      <c r="C52" s="366" t="s">
        <v>1555</v>
      </c>
      <c r="D52" s="367" t="s">
        <v>1518</v>
      </c>
      <c r="E52" s="387">
        <v>1</v>
      </c>
      <c r="F52" s="360">
        <v>120</v>
      </c>
      <c r="G52" s="361">
        <f>F52*E52</f>
        <v>120</v>
      </c>
      <c r="H52" s="387">
        <v>1</v>
      </c>
      <c r="I52" s="360">
        <v>85</v>
      </c>
      <c r="J52" s="361">
        <f>I52*H52</f>
        <v>85</v>
      </c>
      <c r="K52" s="387">
        <v>1</v>
      </c>
      <c r="L52" s="360">
        <v>130</v>
      </c>
      <c r="M52" s="361">
        <f>L52*K52</f>
        <v>130</v>
      </c>
      <c r="N52" s="387">
        <v>2</v>
      </c>
      <c r="O52" s="360">
        <v>2280</v>
      </c>
      <c r="P52" s="361">
        <f>O52*N52</f>
        <v>4560</v>
      </c>
      <c r="Q52" s="387">
        <v>1</v>
      </c>
      <c r="R52" s="360">
        <v>28</v>
      </c>
      <c r="S52" s="361">
        <f>R52*Q52</f>
        <v>28</v>
      </c>
      <c r="T52" s="387">
        <v>1</v>
      </c>
      <c r="U52" s="360">
        <v>30</v>
      </c>
      <c r="V52" s="361">
        <f>U52*T52</f>
        <v>30</v>
      </c>
      <c r="W52" s="387">
        <v>0</v>
      </c>
      <c r="X52" s="360">
        <v>0</v>
      </c>
      <c r="Y52" s="361">
        <v>0</v>
      </c>
      <c r="Z52" s="387">
        <v>0</v>
      </c>
      <c r="AA52" s="360">
        <v>0</v>
      </c>
      <c r="AB52" s="361">
        <v>0</v>
      </c>
      <c r="AC52" s="387">
        <v>0</v>
      </c>
      <c r="AD52" s="360">
        <v>0</v>
      </c>
      <c r="AE52" s="361">
        <v>0</v>
      </c>
      <c r="AF52" s="387">
        <v>1</v>
      </c>
      <c r="AG52" s="360">
        <v>32</v>
      </c>
      <c r="AH52" s="361">
        <f>AG52*AF52</f>
        <v>32</v>
      </c>
      <c r="AI52" s="387">
        <v>1</v>
      </c>
      <c r="AJ52" s="360">
        <v>40</v>
      </c>
      <c r="AK52" s="361">
        <f>AJ52*AI52</f>
        <v>40</v>
      </c>
      <c r="AL52" s="387">
        <v>4</v>
      </c>
      <c r="AM52" s="360">
        <v>1060</v>
      </c>
      <c r="AN52" s="361">
        <f>AM52*AL52</f>
        <v>4240</v>
      </c>
      <c r="AO52" s="327"/>
      <c r="AP52" s="355"/>
      <c r="AQ52" s="329"/>
    </row>
    <row r="53" spans="2:46" x14ac:dyDescent="0.2">
      <c r="B53" s="399"/>
      <c r="C53" s="366" t="s">
        <v>1556</v>
      </c>
      <c r="D53" s="367" t="s">
        <v>1518</v>
      </c>
      <c r="E53" s="387">
        <v>1</v>
      </c>
      <c r="F53" s="360">
        <v>160</v>
      </c>
      <c r="G53" s="361">
        <f>F53*E53</f>
        <v>160</v>
      </c>
      <c r="H53" s="387">
        <v>1</v>
      </c>
      <c r="I53" s="360">
        <v>80</v>
      </c>
      <c r="J53" s="361">
        <f>I53*H53</f>
        <v>80</v>
      </c>
      <c r="K53" s="387">
        <v>1</v>
      </c>
      <c r="L53" s="360">
        <v>25</v>
      </c>
      <c r="M53" s="361">
        <f>L53*K53</f>
        <v>25</v>
      </c>
      <c r="N53" s="387">
        <v>1</v>
      </c>
      <c r="O53" s="360">
        <v>8069</v>
      </c>
      <c r="P53" s="361">
        <f>O53*N53</f>
        <v>8069</v>
      </c>
      <c r="Q53" s="387">
        <v>1</v>
      </c>
      <c r="R53" s="360">
        <v>35</v>
      </c>
      <c r="S53" s="361">
        <f>R53*Q53</f>
        <v>35</v>
      </c>
      <c r="T53" s="387">
        <v>1</v>
      </c>
      <c r="U53" s="360">
        <v>29</v>
      </c>
      <c r="V53" s="361">
        <f>U53*T53</f>
        <v>29</v>
      </c>
      <c r="W53" s="387">
        <v>0</v>
      </c>
      <c r="X53" s="360">
        <v>0</v>
      </c>
      <c r="Y53" s="361">
        <v>0</v>
      </c>
      <c r="Z53" s="387">
        <v>0</v>
      </c>
      <c r="AA53" s="360">
        <v>0</v>
      </c>
      <c r="AB53" s="361">
        <v>0</v>
      </c>
      <c r="AC53" s="387">
        <v>0</v>
      </c>
      <c r="AD53" s="360">
        <v>0</v>
      </c>
      <c r="AE53" s="361">
        <v>0</v>
      </c>
      <c r="AF53" s="387">
        <v>1</v>
      </c>
      <c r="AG53" s="360">
        <v>38</v>
      </c>
      <c r="AH53" s="361">
        <f>AG53*AF53</f>
        <v>38</v>
      </c>
      <c r="AI53" s="387">
        <v>1</v>
      </c>
      <c r="AJ53" s="360">
        <v>39</v>
      </c>
      <c r="AK53" s="361">
        <f>AJ53*AI53</f>
        <v>39</v>
      </c>
      <c r="AL53" s="387">
        <v>8</v>
      </c>
      <c r="AM53" s="360">
        <v>972</v>
      </c>
      <c r="AN53" s="361">
        <f>AM53*AL53</f>
        <v>7776</v>
      </c>
      <c r="AO53" s="327"/>
      <c r="AP53" s="355"/>
      <c r="AQ53" s="329"/>
    </row>
    <row r="54" spans="2:46" x14ac:dyDescent="0.2">
      <c r="B54" s="399"/>
      <c r="C54" s="366" t="s">
        <v>1557</v>
      </c>
      <c r="D54" s="367" t="s">
        <v>1518</v>
      </c>
      <c r="E54" s="387">
        <v>0</v>
      </c>
      <c r="F54" s="360">
        <v>0</v>
      </c>
      <c r="G54" s="361">
        <v>0</v>
      </c>
      <c r="H54" s="387">
        <v>0</v>
      </c>
      <c r="I54" s="360">
        <v>0</v>
      </c>
      <c r="J54" s="361">
        <v>0</v>
      </c>
      <c r="K54" s="387">
        <v>0</v>
      </c>
      <c r="L54" s="360">
        <v>0</v>
      </c>
      <c r="M54" s="361">
        <v>0</v>
      </c>
      <c r="N54" s="387">
        <v>0</v>
      </c>
      <c r="O54" s="360">
        <v>0</v>
      </c>
      <c r="P54" s="361">
        <v>0</v>
      </c>
      <c r="Q54" s="387">
        <v>0</v>
      </c>
      <c r="R54" s="360">
        <v>0</v>
      </c>
      <c r="S54" s="361">
        <v>0</v>
      </c>
      <c r="T54" s="387">
        <v>0</v>
      </c>
      <c r="U54" s="360">
        <v>0</v>
      </c>
      <c r="V54" s="361">
        <v>0</v>
      </c>
      <c r="W54" s="387">
        <v>0</v>
      </c>
      <c r="X54" s="360">
        <v>0</v>
      </c>
      <c r="Y54" s="361">
        <v>0</v>
      </c>
      <c r="Z54" s="387">
        <v>0</v>
      </c>
      <c r="AA54" s="360">
        <v>0</v>
      </c>
      <c r="AB54" s="361">
        <v>0</v>
      </c>
      <c r="AC54" s="387">
        <v>0</v>
      </c>
      <c r="AD54" s="360">
        <v>0</v>
      </c>
      <c r="AE54" s="361">
        <v>0</v>
      </c>
      <c r="AF54" s="387">
        <v>0</v>
      </c>
      <c r="AG54" s="360">
        <v>0</v>
      </c>
      <c r="AH54" s="361">
        <v>0</v>
      </c>
      <c r="AI54" s="387">
        <v>0</v>
      </c>
      <c r="AJ54" s="360">
        <v>0</v>
      </c>
      <c r="AK54" s="361">
        <v>0</v>
      </c>
      <c r="AL54" s="387">
        <v>1</v>
      </c>
      <c r="AM54" s="360">
        <v>44630</v>
      </c>
      <c r="AN54" s="361">
        <f>AM54*AL54</f>
        <v>44630</v>
      </c>
      <c r="AO54" s="327"/>
      <c r="AP54" s="355"/>
      <c r="AQ54" s="329"/>
    </row>
    <row r="55" spans="2:46" x14ac:dyDescent="0.2">
      <c r="B55" s="399"/>
      <c r="C55" s="366" t="s">
        <v>1558</v>
      </c>
      <c r="D55" s="367" t="s">
        <v>1518</v>
      </c>
      <c r="E55" s="387">
        <v>0</v>
      </c>
      <c r="F55" s="360">
        <v>0</v>
      </c>
      <c r="G55" s="361">
        <v>0</v>
      </c>
      <c r="H55" s="387">
        <v>0</v>
      </c>
      <c r="I55" s="360">
        <v>0</v>
      </c>
      <c r="J55" s="361">
        <v>0</v>
      </c>
      <c r="K55" s="387">
        <v>0</v>
      </c>
      <c r="L55" s="360">
        <v>0</v>
      </c>
      <c r="M55" s="361">
        <v>0</v>
      </c>
      <c r="N55" s="387">
        <v>0</v>
      </c>
      <c r="O55" s="360">
        <v>0</v>
      </c>
      <c r="P55" s="361">
        <v>0</v>
      </c>
      <c r="Q55" s="387">
        <v>0</v>
      </c>
      <c r="R55" s="360">
        <v>0</v>
      </c>
      <c r="S55" s="361">
        <v>0</v>
      </c>
      <c r="T55" s="387">
        <v>0</v>
      </c>
      <c r="U55" s="360">
        <v>0</v>
      </c>
      <c r="V55" s="361">
        <v>0</v>
      </c>
      <c r="W55" s="387">
        <v>0</v>
      </c>
      <c r="X55" s="360">
        <v>0</v>
      </c>
      <c r="Y55" s="361">
        <v>0</v>
      </c>
      <c r="Z55" s="387">
        <v>0</v>
      </c>
      <c r="AA55" s="360">
        <v>0</v>
      </c>
      <c r="AB55" s="361">
        <v>0</v>
      </c>
      <c r="AC55" s="387">
        <v>0</v>
      </c>
      <c r="AD55" s="360">
        <v>0</v>
      </c>
      <c r="AE55" s="361">
        <v>0</v>
      </c>
      <c r="AF55" s="387">
        <v>0</v>
      </c>
      <c r="AG55" s="360">
        <v>0</v>
      </c>
      <c r="AH55" s="361">
        <v>0</v>
      </c>
      <c r="AI55" s="387">
        <v>0</v>
      </c>
      <c r="AJ55" s="360">
        <v>0</v>
      </c>
      <c r="AK55" s="361">
        <v>0</v>
      </c>
      <c r="AL55" s="387">
        <v>0</v>
      </c>
      <c r="AM55" s="360">
        <v>0</v>
      </c>
      <c r="AN55" s="361">
        <f>AM55*AL55</f>
        <v>0</v>
      </c>
      <c r="AO55" s="327"/>
      <c r="AP55" s="355"/>
      <c r="AQ55" s="329"/>
    </row>
    <row r="56" spans="2:46" x14ac:dyDescent="0.2">
      <c r="B56" s="399"/>
      <c r="C56" s="400"/>
      <c r="D56" s="367"/>
      <c r="E56" s="387"/>
      <c r="F56" s="360"/>
      <c r="G56" s="361"/>
      <c r="H56" s="387"/>
      <c r="I56" s="360"/>
      <c r="J56" s="361"/>
      <c r="K56" s="387"/>
      <c r="L56" s="360"/>
      <c r="M56" s="361"/>
      <c r="N56" s="387"/>
      <c r="O56" s="360"/>
      <c r="P56" s="361"/>
      <c r="Q56" s="387"/>
      <c r="R56" s="360"/>
      <c r="S56" s="361"/>
      <c r="T56" s="387"/>
      <c r="U56" s="360"/>
      <c r="V56" s="361"/>
      <c r="W56" s="387"/>
      <c r="X56" s="360"/>
      <c r="Y56" s="361"/>
      <c r="Z56" s="387"/>
      <c r="AA56" s="360"/>
      <c r="AB56" s="361"/>
      <c r="AC56" s="387"/>
      <c r="AD56" s="360"/>
      <c r="AE56" s="361"/>
      <c r="AF56" s="387"/>
      <c r="AG56" s="360"/>
      <c r="AH56" s="361"/>
      <c r="AI56" s="387"/>
      <c r="AJ56" s="360"/>
      <c r="AK56" s="361"/>
      <c r="AL56" s="387"/>
      <c r="AM56" s="360"/>
      <c r="AN56" s="361"/>
      <c r="AO56" s="327"/>
      <c r="AP56" s="355"/>
      <c r="AQ56" s="329"/>
    </row>
    <row r="57" spans="2:46" s="307" customFormat="1" x14ac:dyDescent="0.2">
      <c r="B57" s="393"/>
      <c r="C57" s="401"/>
      <c r="D57" s="394"/>
      <c r="E57" s="397"/>
      <c r="F57" s="395"/>
      <c r="G57" s="402">
        <f>SUM(G51:G55)</f>
        <v>430</v>
      </c>
      <c r="H57" s="397"/>
      <c r="I57" s="395"/>
      <c r="J57" s="402">
        <f>SUM(J51:J55)</f>
        <v>260</v>
      </c>
      <c r="K57" s="397"/>
      <c r="L57" s="395"/>
      <c r="M57" s="402">
        <f>SUM(M51:M55)</f>
        <v>283</v>
      </c>
      <c r="N57" s="397"/>
      <c r="O57" s="395"/>
      <c r="P57" s="402">
        <f>SUM(P51:P55)</f>
        <v>18361</v>
      </c>
      <c r="Q57" s="397"/>
      <c r="R57" s="395"/>
      <c r="S57" s="402">
        <f>SUM(S51:S55)</f>
        <v>88</v>
      </c>
      <c r="T57" s="397"/>
      <c r="U57" s="395"/>
      <c r="V57" s="402">
        <f>SUM(V51:V55)</f>
        <v>84</v>
      </c>
      <c r="W57" s="397"/>
      <c r="X57" s="395"/>
      <c r="Y57" s="402">
        <f>SUM(Y51:Y55)</f>
        <v>0</v>
      </c>
      <c r="Z57" s="397"/>
      <c r="AA57" s="395"/>
      <c r="AB57" s="402">
        <f>SUM(AB51:AB55)</f>
        <v>0</v>
      </c>
      <c r="AC57" s="397"/>
      <c r="AD57" s="395"/>
      <c r="AE57" s="402">
        <f>SUM(AE51:AE55)</f>
        <v>0</v>
      </c>
      <c r="AF57" s="397"/>
      <c r="AG57" s="395"/>
      <c r="AH57" s="402">
        <f>SUM(AH51:AH55)</f>
        <v>103</v>
      </c>
      <c r="AI57" s="397"/>
      <c r="AJ57" s="395"/>
      <c r="AK57" s="402">
        <f>SUM(AK51:AK55)</f>
        <v>109</v>
      </c>
      <c r="AL57" s="397"/>
      <c r="AM57" s="395"/>
      <c r="AN57" s="402">
        <f>SUM(AN51:AN55)</f>
        <v>60546</v>
      </c>
      <c r="AO57" s="377"/>
      <c r="AP57" s="378">
        <f>SUM(E57:AO57)</f>
        <v>80264</v>
      </c>
      <c r="AQ57" s="379"/>
      <c r="AT57" s="380">
        <v>239539</v>
      </c>
    </row>
    <row r="58" spans="2:46" x14ac:dyDescent="0.2">
      <c r="B58" s="403">
        <v>4</v>
      </c>
      <c r="C58" s="404" t="s">
        <v>1559</v>
      </c>
      <c r="D58" s="367"/>
      <c r="E58" s="362"/>
      <c r="F58" s="360"/>
      <c r="G58" s="361"/>
      <c r="H58" s="362"/>
      <c r="I58" s="360"/>
      <c r="J58" s="361"/>
      <c r="K58" s="362"/>
      <c r="L58" s="360"/>
      <c r="M58" s="361"/>
      <c r="N58" s="362"/>
      <c r="O58" s="360"/>
      <c r="P58" s="361"/>
      <c r="Q58" s="362"/>
      <c r="R58" s="360"/>
      <c r="S58" s="361"/>
      <c r="T58" s="362"/>
      <c r="U58" s="360"/>
      <c r="V58" s="361"/>
      <c r="W58" s="362"/>
      <c r="X58" s="360"/>
      <c r="Y58" s="361"/>
      <c r="Z58" s="362"/>
      <c r="AA58" s="360"/>
      <c r="AB58" s="361"/>
      <c r="AC58" s="362"/>
      <c r="AD58" s="360"/>
      <c r="AE58" s="361"/>
      <c r="AF58" s="362"/>
      <c r="AG58" s="360"/>
      <c r="AH58" s="361"/>
      <c r="AI58" s="362"/>
      <c r="AJ58" s="360"/>
      <c r="AK58" s="361"/>
      <c r="AL58" s="362"/>
      <c r="AM58" s="360"/>
      <c r="AN58" s="361"/>
      <c r="AO58" s="327"/>
      <c r="AP58" s="378"/>
      <c r="AQ58" s="329"/>
    </row>
    <row r="59" spans="2:46" s="412" customFormat="1" x14ac:dyDescent="0.2">
      <c r="B59" s="405"/>
      <c r="C59" s="406" t="s">
        <v>1560</v>
      </c>
      <c r="D59" s="407"/>
      <c r="E59" s="369"/>
      <c r="F59" s="368"/>
      <c r="G59" s="408">
        <v>600</v>
      </c>
      <c r="H59" s="369"/>
      <c r="I59" s="368"/>
      <c r="J59" s="408">
        <v>1100</v>
      </c>
      <c r="K59" s="369"/>
      <c r="L59" s="368"/>
      <c r="M59" s="408">
        <v>400</v>
      </c>
      <c r="N59" s="369"/>
      <c r="O59" s="368"/>
      <c r="P59" s="408">
        <v>1900</v>
      </c>
      <c r="Q59" s="369"/>
      <c r="R59" s="368"/>
      <c r="S59" s="408">
        <v>500</v>
      </c>
      <c r="T59" s="369"/>
      <c r="U59" s="368"/>
      <c r="V59" s="408">
        <v>6000</v>
      </c>
      <c r="W59" s="369"/>
      <c r="X59" s="368"/>
      <c r="Y59" s="408"/>
      <c r="Z59" s="369"/>
      <c r="AA59" s="368"/>
      <c r="AB59" s="408"/>
      <c r="AC59" s="369"/>
      <c r="AD59" s="368"/>
      <c r="AE59" s="408"/>
      <c r="AF59" s="369"/>
      <c r="AG59" s="368"/>
      <c r="AH59" s="408">
        <v>650</v>
      </c>
      <c r="AI59" s="369"/>
      <c r="AJ59" s="368"/>
      <c r="AK59" s="408">
        <v>4500</v>
      </c>
      <c r="AL59" s="369"/>
      <c r="AM59" s="368"/>
      <c r="AN59" s="408">
        <v>650</v>
      </c>
      <c r="AO59" s="409"/>
      <c r="AP59" s="410"/>
      <c r="AQ59" s="411"/>
      <c r="AT59" s="413">
        <v>48320</v>
      </c>
    </row>
    <row r="60" spans="2:46" s="412" customFormat="1" x14ac:dyDescent="0.2">
      <c r="B60" s="405"/>
      <c r="C60" s="406"/>
      <c r="D60" s="407"/>
      <c r="E60" s="369"/>
      <c r="F60" s="368"/>
      <c r="G60" s="408"/>
      <c r="H60" s="369"/>
      <c r="I60" s="368"/>
      <c r="J60" s="408"/>
      <c r="K60" s="369"/>
      <c r="L60" s="368"/>
      <c r="M60" s="408"/>
      <c r="N60" s="369"/>
      <c r="O60" s="368"/>
      <c r="P60" s="408"/>
      <c r="Q60" s="369"/>
      <c r="R60" s="368"/>
      <c r="S60" s="408"/>
      <c r="T60" s="369"/>
      <c r="U60" s="368"/>
      <c r="V60" s="408"/>
      <c r="W60" s="369"/>
      <c r="X60" s="368"/>
      <c r="Y60" s="408"/>
      <c r="Z60" s="369"/>
      <c r="AA60" s="368"/>
      <c r="AB60" s="408"/>
      <c r="AC60" s="369"/>
      <c r="AD60" s="368"/>
      <c r="AE60" s="408"/>
      <c r="AF60" s="369"/>
      <c r="AG60" s="368"/>
      <c r="AH60" s="408"/>
      <c r="AI60" s="369"/>
      <c r="AJ60" s="368"/>
      <c r="AK60" s="408"/>
      <c r="AL60" s="369"/>
      <c r="AM60" s="368"/>
      <c r="AN60" s="408"/>
      <c r="AO60" s="409"/>
      <c r="AP60" s="410"/>
      <c r="AQ60" s="411"/>
      <c r="AT60" s="413"/>
    </row>
    <row r="61" spans="2:46" s="307" customFormat="1" x14ac:dyDescent="0.2">
      <c r="B61" s="393"/>
      <c r="C61" s="414"/>
      <c r="D61" s="394"/>
      <c r="E61" s="376"/>
      <c r="F61" s="374"/>
      <c r="G61" s="415">
        <f>SUM(G59)</f>
        <v>600</v>
      </c>
      <c r="H61" s="376"/>
      <c r="I61" s="374"/>
      <c r="J61" s="415">
        <f>SUM(J59)</f>
        <v>1100</v>
      </c>
      <c r="K61" s="376"/>
      <c r="L61" s="374"/>
      <c r="M61" s="415">
        <f>SUM(M59)</f>
        <v>400</v>
      </c>
      <c r="N61" s="376"/>
      <c r="O61" s="374"/>
      <c r="P61" s="415">
        <f>SUM(P59)</f>
        <v>1900</v>
      </c>
      <c r="Q61" s="376"/>
      <c r="R61" s="374"/>
      <c r="S61" s="415">
        <f>SUM(S59)</f>
        <v>500</v>
      </c>
      <c r="T61" s="376"/>
      <c r="U61" s="374"/>
      <c r="V61" s="415">
        <f>SUM(V59)</f>
        <v>6000</v>
      </c>
      <c r="W61" s="376"/>
      <c r="X61" s="374"/>
      <c r="Y61" s="415">
        <f>SUM(Y59)</f>
        <v>0</v>
      </c>
      <c r="Z61" s="376"/>
      <c r="AA61" s="374"/>
      <c r="AB61" s="415">
        <f>SUM(AB59)</f>
        <v>0</v>
      </c>
      <c r="AC61" s="376"/>
      <c r="AD61" s="374"/>
      <c r="AE61" s="415">
        <f>SUM(AE59)</f>
        <v>0</v>
      </c>
      <c r="AF61" s="376"/>
      <c r="AG61" s="374"/>
      <c r="AH61" s="415">
        <f>SUM(AH59)</f>
        <v>650</v>
      </c>
      <c r="AI61" s="376"/>
      <c r="AJ61" s="374"/>
      <c r="AK61" s="415">
        <f>SUM(AK59)</f>
        <v>4500</v>
      </c>
      <c r="AL61" s="376"/>
      <c r="AM61" s="374"/>
      <c r="AN61" s="415">
        <f>SUM(AN59)</f>
        <v>650</v>
      </c>
      <c r="AO61" s="377"/>
      <c r="AP61" s="378">
        <f>SUM(E61:AO61)</f>
        <v>16300</v>
      </c>
      <c r="AQ61" s="379"/>
      <c r="AT61" s="380">
        <v>48320</v>
      </c>
    </row>
    <row r="62" spans="2:46" x14ac:dyDescent="0.2">
      <c r="B62" s="381">
        <v>5</v>
      </c>
      <c r="C62" s="382" t="s">
        <v>6</v>
      </c>
      <c r="D62" s="367"/>
      <c r="E62" s="362"/>
      <c r="F62" s="360"/>
      <c r="G62" s="361"/>
      <c r="H62" s="362"/>
      <c r="I62" s="360"/>
      <c r="J62" s="361"/>
      <c r="K62" s="362"/>
      <c r="L62" s="360"/>
      <c r="M62" s="361"/>
      <c r="N62" s="362"/>
      <c r="O62" s="360"/>
      <c r="P62" s="361"/>
      <c r="Q62" s="362"/>
      <c r="R62" s="360"/>
      <c r="S62" s="361"/>
      <c r="T62" s="362"/>
      <c r="U62" s="360"/>
      <c r="V62" s="361"/>
      <c r="W62" s="362"/>
      <c r="X62" s="360"/>
      <c r="Y62" s="361"/>
      <c r="Z62" s="362"/>
      <c r="AA62" s="360"/>
      <c r="AB62" s="361"/>
      <c r="AC62" s="362"/>
      <c r="AD62" s="360"/>
      <c r="AE62" s="361"/>
      <c r="AF62" s="362"/>
      <c r="AG62" s="360"/>
      <c r="AH62" s="361"/>
      <c r="AI62" s="362"/>
      <c r="AJ62" s="360"/>
      <c r="AK62" s="361"/>
      <c r="AL62" s="362"/>
      <c r="AM62" s="360"/>
      <c r="AN62" s="361"/>
      <c r="AO62" s="327"/>
      <c r="AP62" s="378"/>
      <c r="AQ62" s="329"/>
    </row>
    <row r="63" spans="2:46" x14ac:dyDescent="0.2">
      <c r="B63" s="383"/>
      <c r="C63" s="400" t="s">
        <v>1561</v>
      </c>
      <c r="D63" s="416" t="s">
        <v>1514</v>
      </c>
      <c r="E63" s="419">
        <v>800</v>
      </c>
      <c r="F63" s="419">
        <v>7.5</v>
      </c>
      <c r="G63" s="386">
        <f t="shared" ref="G63:G79" si="36">E63*F63</f>
        <v>6000</v>
      </c>
      <c r="H63" s="419">
        <v>0</v>
      </c>
      <c r="I63" s="419">
        <v>7.5</v>
      </c>
      <c r="J63" s="386">
        <f t="shared" ref="J63:J79" si="37">H63*I63</f>
        <v>0</v>
      </c>
      <c r="K63" s="419">
        <v>0</v>
      </c>
      <c r="L63" s="419">
        <v>7.5</v>
      </c>
      <c r="M63" s="386">
        <f t="shared" ref="M63:M79" si="38">K63*L63</f>
        <v>0</v>
      </c>
      <c r="N63" s="419">
        <v>0</v>
      </c>
      <c r="O63" s="419">
        <v>7.5</v>
      </c>
      <c r="P63" s="386">
        <f t="shared" ref="P63:P79" si="39">N63*O63</f>
        <v>0</v>
      </c>
      <c r="Q63" s="419">
        <v>1220</v>
      </c>
      <c r="R63" s="419">
        <v>7.5</v>
      </c>
      <c r="S63" s="386">
        <f t="shared" ref="S63:S79" si="40">Q63*R63</f>
        <v>9150</v>
      </c>
      <c r="T63" s="419">
        <v>0</v>
      </c>
      <c r="U63" s="419">
        <v>0</v>
      </c>
      <c r="V63" s="386">
        <f t="shared" ref="V63:V79" si="41">T63*U63</f>
        <v>0</v>
      </c>
      <c r="W63" s="418">
        <v>0</v>
      </c>
      <c r="X63" s="417">
        <v>0</v>
      </c>
      <c r="Y63" s="386">
        <f t="shared" ref="Y63:Y79" si="42">W63*X63</f>
        <v>0</v>
      </c>
      <c r="Z63" s="418">
        <v>0</v>
      </c>
      <c r="AA63" s="417">
        <v>0</v>
      </c>
      <c r="AB63" s="386">
        <f t="shared" ref="AB63:AB79" si="43">Z63*AA63</f>
        <v>0</v>
      </c>
      <c r="AC63" s="418">
        <v>0</v>
      </c>
      <c r="AD63" s="417">
        <v>0</v>
      </c>
      <c r="AE63" s="386">
        <f t="shared" ref="AE63:AE79" si="44">AC63*AD63</f>
        <v>0</v>
      </c>
      <c r="AF63" s="418">
        <v>792</v>
      </c>
      <c r="AG63" s="419">
        <v>12.5</v>
      </c>
      <c r="AH63" s="386">
        <f t="shared" ref="AH63:AH79" si="45">AF63*AG63</f>
        <v>9900</v>
      </c>
      <c r="AI63" s="419">
        <v>0</v>
      </c>
      <c r="AJ63" s="419">
        <v>12.5</v>
      </c>
      <c r="AK63" s="386">
        <f t="shared" ref="AK63:AK79" si="46">AI63*AJ63</f>
        <v>0</v>
      </c>
      <c r="AL63" s="419">
        <v>2324</v>
      </c>
      <c r="AM63" s="419">
        <v>12</v>
      </c>
      <c r="AN63" s="386">
        <f t="shared" ref="AN63:AN79" si="47">AL63*AM63</f>
        <v>27888</v>
      </c>
      <c r="AO63" s="327"/>
      <c r="AP63" s="378"/>
      <c r="AQ63" s="329"/>
    </row>
    <row r="64" spans="2:46" x14ac:dyDescent="0.2">
      <c r="B64" s="383"/>
      <c r="C64" s="366" t="s">
        <v>1562</v>
      </c>
      <c r="D64" s="359" t="s">
        <v>1514</v>
      </c>
      <c r="E64" s="419">
        <v>1900</v>
      </c>
      <c r="F64" s="420">
        <v>25</v>
      </c>
      <c r="G64" s="386">
        <f t="shared" si="36"/>
        <v>47500</v>
      </c>
      <c r="H64" s="419">
        <v>550</v>
      </c>
      <c r="I64" s="420">
        <v>25</v>
      </c>
      <c r="J64" s="386">
        <f t="shared" si="37"/>
        <v>13750</v>
      </c>
      <c r="K64" s="419">
        <v>680</v>
      </c>
      <c r="L64" s="420">
        <v>32</v>
      </c>
      <c r="M64" s="386">
        <f t="shared" si="38"/>
        <v>21760</v>
      </c>
      <c r="N64" s="419">
        <v>1350</v>
      </c>
      <c r="O64" s="420">
        <v>32</v>
      </c>
      <c r="P64" s="386">
        <f t="shared" si="39"/>
        <v>43200</v>
      </c>
      <c r="Q64" s="419">
        <v>195</v>
      </c>
      <c r="R64" s="420">
        <v>20</v>
      </c>
      <c r="S64" s="386">
        <f t="shared" si="40"/>
        <v>3900</v>
      </c>
      <c r="T64" s="419">
        <v>1130</v>
      </c>
      <c r="U64" s="420">
        <v>20</v>
      </c>
      <c r="V64" s="386">
        <f t="shared" si="41"/>
        <v>22600</v>
      </c>
      <c r="W64" s="418">
        <v>0</v>
      </c>
      <c r="X64" s="368">
        <v>0</v>
      </c>
      <c r="Y64" s="386">
        <f t="shared" si="42"/>
        <v>0</v>
      </c>
      <c r="Z64" s="418">
        <v>0</v>
      </c>
      <c r="AA64" s="368">
        <v>0</v>
      </c>
      <c r="AB64" s="386">
        <f t="shared" si="43"/>
        <v>0</v>
      </c>
      <c r="AC64" s="418">
        <v>0</v>
      </c>
      <c r="AD64" s="368">
        <v>0</v>
      </c>
      <c r="AE64" s="386">
        <f t="shared" si="44"/>
        <v>0</v>
      </c>
      <c r="AF64" s="418">
        <v>225</v>
      </c>
      <c r="AG64" s="420">
        <v>27</v>
      </c>
      <c r="AH64" s="386">
        <f t="shared" si="45"/>
        <v>6075</v>
      </c>
      <c r="AI64" s="419">
        <v>1470</v>
      </c>
      <c r="AJ64" s="420">
        <v>28</v>
      </c>
      <c r="AK64" s="386">
        <f t="shared" si="46"/>
        <v>41160</v>
      </c>
      <c r="AL64" s="419">
        <v>3830</v>
      </c>
      <c r="AM64" s="420">
        <v>28</v>
      </c>
      <c r="AN64" s="386">
        <f t="shared" si="47"/>
        <v>107240</v>
      </c>
      <c r="AO64" s="327"/>
      <c r="AP64" s="378"/>
      <c r="AQ64" s="329"/>
    </row>
    <row r="65" spans="2:43" x14ac:dyDescent="0.2">
      <c r="B65" s="383"/>
      <c r="C65" s="366" t="s">
        <v>1563</v>
      </c>
      <c r="D65" s="359" t="s">
        <v>1528</v>
      </c>
      <c r="E65" s="419">
        <v>1885</v>
      </c>
      <c r="F65" s="420">
        <v>5.5</v>
      </c>
      <c r="G65" s="386">
        <f t="shared" si="36"/>
        <v>10367.5</v>
      </c>
      <c r="H65" s="419">
        <v>0</v>
      </c>
      <c r="I65" s="420">
        <v>16.5</v>
      </c>
      <c r="J65" s="386">
        <f t="shared" si="37"/>
        <v>0</v>
      </c>
      <c r="K65" s="419">
        <v>150</v>
      </c>
      <c r="L65" s="420">
        <v>16.5</v>
      </c>
      <c r="M65" s="386">
        <f t="shared" si="38"/>
        <v>2475</v>
      </c>
      <c r="N65" s="419">
        <v>0</v>
      </c>
      <c r="O65" s="420">
        <v>16.5</v>
      </c>
      <c r="P65" s="386">
        <f t="shared" si="39"/>
        <v>0</v>
      </c>
      <c r="Q65" s="419">
        <v>1300</v>
      </c>
      <c r="R65" s="420">
        <v>10.5</v>
      </c>
      <c r="S65" s="386">
        <f t="shared" si="40"/>
        <v>13650</v>
      </c>
      <c r="T65" s="419">
        <v>0</v>
      </c>
      <c r="U65" s="420">
        <v>0</v>
      </c>
      <c r="V65" s="386">
        <f t="shared" si="41"/>
        <v>0</v>
      </c>
      <c r="W65" s="387">
        <v>0</v>
      </c>
      <c r="X65" s="368">
        <v>0</v>
      </c>
      <c r="Y65" s="386">
        <f t="shared" si="42"/>
        <v>0</v>
      </c>
      <c r="Z65" s="387">
        <v>0</v>
      </c>
      <c r="AA65" s="368">
        <v>0</v>
      </c>
      <c r="AB65" s="386">
        <f t="shared" si="43"/>
        <v>0</v>
      </c>
      <c r="AC65" s="387">
        <v>0</v>
      </c>
      <c r="AD65" s="368">
        <v>0</v>
      </c>
      <c r="AE65" s="386">
        <f t="shared" si="44"/>
        <v>0</v>
      </c>
      <c r="AF65" s="387">
        <v>0</v>
      </c>
      <c r="AG65" s="420">
        <v>7</v>
      </c>
      <c r="AH65" s="386">
        <f t="shared" si="45"/>
        <v>0</v>
      </c>
      <c r="AI65" s="419">
        <v>0</v>
      </c>
      <c r="AJ65" s="420">
        <v>7</v>
      </c>
      <c r="AK65" s="386">
        <f t="shared" si="46"/>
        <v>0</v>
      </c>
      <c r="AL65" s="419">
        <v>0</v>
      </c>
      <c r="AM65" s="420">
        <v>7</v>
      </c>
      <c r="AN65" s="386">
        <f t="shared" si="47"/>
        <v>0</v>
      </c>
      <c r="AO65" s="327"/>
      <c r="AP65" s="378"/>
      <c r="AQ65" s="329"/>
    </row>
    <row r="66" spans="2:43" x14ac:dyDescent="0.2">
      <c r="B66" s="383"/>
      <c r="C66" s="366" t="s">
        <v>1564</v>
      </c>
      <c r="D66" s="359" t="s">
        <v>1533</v>
      </c>
      <c r="E66" s="419">
        <v>0</v>
      </c>
      <c r="F66" s="420">
        <v>0</v>
      </c>
      <c r="G66" s="386">
        <f t="shared" si="36"/>
        <v>0</v>
      </c>
      <c r="H66" s="419">
        <v>0</v>
      </c>
      <c r="I66" s="420">
        <v>0</v>
      </c>
      <c r="J66" s="386">
        <f t="shared" si="37"/>
        <v>0</v>
      </c>
      <c r="K66" s="419">
        <v>0</v>
      </c>
      <c r="L66" s="420">
        <v>0</v>
      </c>
      <c r="M66" s="386">
        <f t="shared" si="38"/>
        <v>0</v>
      </c>
      <c r="N66" s="419">
        <v>0</v>
      </c>
      <c r="O66" s="420">
        <v>0</v>
      </c>
      <c r="P66" s="386">
        <f t="shared" si="39"/>
        <v>0</v>
      </c>
      <c r="Q66" s="419">
        <v>0</v>
      </c>
      <c r="R66" s="420">
        <v>0</v>
      </c>
      <c r="S66" s="386">
        <f t="shared" si="40"/>
        <v>0</v>
      </c>
      <c r="T66" s="419">
        <v>0</v>
      </c>
      <c r="U66" s="420">
        <v>0</v>
      </c>
      <c r="V66" s="386">
        <f t="shared" si="41"/>
        <v>0</v>
      </c>
      <c r="W66" s="387">
        <v>0</v>
      </c>
      <c r="X66" s="368">
        <v>0</v>
      </c>
      <c r="Y66" s="386">
        <f t="shared" si="42"/>
        <v>0</v>
      </c>
      <c r="Z66" s="387">
        <v>0</v>
      </c>
      <c r="AA66" s="368">
        <v>0</v>
      </c>
      <c r="AB66" s="386">
        <f t="shared" si="43"/>
        <v>0</v>
      </c>
      <c r="AC66" s="387">
        <v>0</v>
      </c>
      <c r="AD66" s="368">
        <v>0</v>
      </c>
      <c r="AE66" s="386">
        <f t="shared" si="44"/>
        <v>0</v>
      </c>
      <c r="AF66" s="387">
        <v>60</v>
      </c>
      <c r="AG66" s="420">
        <v>16.5</v>
      </c>
      <c r="AH66" s="386">
        <f t="shared" si="45"/>
        <v>990</v>
      </c>
      <c r="AI66" s="419">
        <v>0</v>
      </c>
      <c r="AJ66" s="420">
        <v>16.5</v>
      </c>
      <c r="AK66" s="386">
        <f t="shared" si="46"/>
        <v>0</v>
      </c>
      <c r="AL66" s="419">
        <v>180</v>
      </c>
      <c r="AM66" s="420">
        <v>16.5</v>
      </c>
      <c r="AN66" s="386">
        <f t="shared" si="47"/>
        <v>2970</v>
      </c>
      <c r="AO66" s="327"/>
      <c r="AP66" s="378"/>
      <c r="AQ66" s="329"/>
    </row>
    <row r="67" spans="2:43" x14ac:dyDescent="0.2">
      <c r="B67" s="383"/>
      <c r="C67" s="366" t="s">
        <v>1565</v>
      </c>
      <c r="D67" s="359" t="s">
        <v>1566</v>
      </c>
      <c r="E67" s="419">
        <v>1</v>
      </c>
      <c r="F67" s="420">
        <v>600</v>
      </c>
      <c r="G67" s="386">
        <f t="shared" si="36"/>
        <v>600</v>
      </c>
      <c r="H67" s="419">
        <v>1</v>
      </c>
      <c r="I67" s="420">
        <v>600</v>
      </c>
      <c r="J67" s="386">
        <f t="shared" si="37"/>
        <v>600</v>
      </c>
      <c r="K67" s="419">
        <v>0</v>
      </c>
      <c r="L67" s="420">
        <v>600</v>
      </c>
      <c r="M67" s="386">
        <f t="shared" si="38"/>
        <v>0</v>
      </c>
      <c r="N67" s="419">
        <v>0</v>
      </c>
      <c r="O67" s="420">
        <v>600</v>
      </c>
      <c r="P67" s="386">
        <f t="shared" si="39"/>
        <v>0</v>
      </c>
      <c r="Q67" s="421">
        <v>0</v>
      </c>
      <c r="R67" s="420">
        <v>600</v>
      </c>
      <c r="S67" s="386">
        <f t="shared" si="40"/>
        <v>0</v>
      </c>
      <c r="T67" s="419">
        <v>0</v>
      </c>
      <c r="U67" s="420">
        <v>600</v>
      </c>
      <c r="V67" s="386">
        <f t="shared" si="41"/>
        <v>0</v>
      </c>
      <c r="W67" s="418">
        <v>0</v>
      </c>
      <c r="X67" s="368">
        <v>0</v>
      </c>
      <c r="Y67" s="386">
        <f t="shared" si="42"/>
        <v>0</v>
      </c>
      <c r="Z67" s="418">
        <v>0</v>
      </c>
      <c r="AA67" s="368">
        <v>0</v>
      </c>
      <c r="AB67" s="386">
        <f t="shared" si="43"/>
        <v>0</v>
      </c>
      <c r="AC67" s="418">
        <v>0</v>
      </c>
      <c r="AD67" s="368">
        <v>0</v>
      </c>
      <c r="AE67" s="386">
        <f t="shared" si="44"/>
        <v>0</v>
      </c>
      <c r="AF67" s="418">
        <v>0</v>
      </c>
      <c r="AG67" s="420">
        <v>600</v>
      </c>
      <c r="AH67" s="386">
        <f t="shared" si="45"/>
        <v>0</v>
      </c>
      <c r="AI67" s="419">
        <v>0</v>
      </c>
      <c r="AJ67" s="420">
        <v>600</v>
      </c>
      <c r="AK67" s="386">
        <f t="shared" si="46"/>
        <v>0</v>
      </c>
      <c r="AL67" s="419">
        <v>0</v>
      </c>
      <c r="AM67" s="420">
        <v>600</v>
      </c>
      <c r="AN67" s="386">
        <f t="shared" si="47"/>
        <v>0</v>
      </c>
      <c r="AO67" s="327"/>
      <c r="AP67" s="378"/>
      <c r="AQ67" s="329"/>
    </row>
    <row r="68" spans="2:43" x14ac:dyDescent="0.2">
      <c r="B68" s="383"/>
      <c r="C68" s="366" t="s">
        <v>1567</v>
      </c>
      <c r="D68" s="359" t="s">
        <v>1566</v>
      </c>
      <c r="E68" s="419">
        <v>2</v>
      </c>
      <c r="F68" s="420">
        <v>400</v>
      </c>
      <c r="G68" s="386">
        <f t="shared" si="36"/>
        <v>800</v>
      </c>
      <c r="H68" s="419">
        <v>2</v>
      </c>
      <c r="I68" s="420">
        <v>400</v>
      </c>
      <c r="J68" s="386">
        <f t="shared" si="37"/>
        <v>800</v>
      </c>
      <c r="K68" s="419">
        <v>0</v>
      </c>
      <c r="L68" s="420">
        <v>400</v>
      </c>
      <c r="M68" s="386">
        <f t="shared" si="38"/>
        <v>0</v>
      </c>
      <c r="N68" s="419">
        <v>0</v>
      </c>
      <c r="O68" s="420">
        <v>400</v>
      </c>
      <c r="P68" s="386">
        <f t="shared" si="39"/>
        <v>0</v>
      </c>
      <c r="Q68" s="419">
        <v>0</v>
      </c>
      <c r="R68" s="420">
        <v>0</v>
      </c>
      <c r="S68" s="386">
        <f t="shared" si="40"/>
        <v>0</v>
      </c>
      <c r="T68" s="419">
        <v>0</v>
      </c>
      <c r="U68" s="420">
        <v>0</v>
      </c>
      <c r="V68" s="386">
        <f t="shared" si="41"/>
        <v>0</v>
      </c>
      <c r="W68" s="418">
        <v>0</v>
      </c>
      <c r="X68" s="368">
        <v>0</v>
      </c>
      <c r="Y68" s="386">
        <f t="shared" si="42"/>
        <v>0</v>
      </c>
      <c r="Z68" s="418">
        <v>0</v>
      </c>
      <c r="AA68" s="368">
        <v>0</v>
      </c>
      <c r="AB68" s="386">
        <f t="shared" si="43"/>
        <v>0</v>
      </c>
      <c r="AC68" s="418">
        <v>0</v>
      </c>
      <c r="AD68" s="368">
        <v>0</v>
      </c>
      <c r="AE68" s="386">
        <f t="shared" si="44"/>
        <v>0</v>
      </c>
      <c r="AF68" s="418">
        <v>3</v>
      </c>
      <c r="AG68" s="420">
        <v>400</v>
      </c>
      <c r="AH68" s="386">
        <f t="shared" si="45"/>
        <v>1200</v>
      </c>
      <c r="AI68" s="419">
        <v>0</v>
      </c>
      <c r="AJ68" s="420">
        <v>400</v>
      </c>
      <c r="AK68" s="386">
        <f t="shared" si="46"/>
        <v>0</v>
      </c>
      <c r="AL68" s="419">
        <v>0</v>
      </c>
      <c r="AM68" s="420">
        <v>800</v>
      </c>
      <c r="AN68" s="386">
        <f t="shared" si="47"/>
        <v>0</v>
      </c>
      <c r="AO68" s="327"/>
      <c r="AP68" s="378"/>
      <c r="AQ68" s="329"/>
    </row>
    <row r="69" spans="2:43" x14ac:dyDescent="0.2">
      <c r="B69" s="383"/>
      <c r="C69" s="366" t="s">
        <v>1568</v>
      </c>
      <c r="D69" s="359" t="s">
        <v>1533</v>
      </c>
      <c r="E69" s="419">
        <v>0</v>
      </c>
      <c r="F69" s="420">
        <v>0</v>
      </c>
      <c r="G69" s="386">
        <f t="shared" si="36"/>
        <v>0</v>
      </c>
      <c r="H69" s="419">
        <v>0</v>
      </c>
      <c r="I69" s="420">
        <v>0</v>
      </c>
      <c r="J69" s="386">
        <f t="shared" si="37"/>
        <v>0</v>
      </c>
      <c r="K69" s="419">
        <v>315</v>
      </c>
      <c r="L69" s="420">
        <v>9</v>
      </c>
      <c r="M69" s="386">
        <f t="shared" si="38"/>
        <v>2835</v>
      </c>
      <c r="N69" s="419">
        <v>0</v>
      </c>
      <c r="O69" s="420">
        <v>0</v>
      </c>
      <c r="P69" s="386">
        <f t="shared" si="39"/>
        <v>0</v>
      </c>
      <c r="Q69" s="419">
        <v>20</v>
      </c>
      <c r="R69" s="420">
        <v>800</v>
      </c>
      <c r="S69" s="386">
        <f t="shared" si="40"/>
        <v>16000</v>
      </c>
      <c r="T69" s="419">
        <v>0</v>
      </c>
      <c r="U69" s="420">
        <v>0</v>
      </c>
      <c r="V69" s="386">
        <f t="shared" si="41"/>
        <v>0</v>
      </c>
      <c r="W69" s="418">
        <v>0</v>
      </c>
      <c r="X69" s="368">
        <v>0</v>
      </c>
      <c r="Y69" s="386">
        <f t="shared" si="42"/>
        <v>0</v>
      </c>
      <c r="Z69" s="418">
        <v>0</v>
      </c>
      <c r="AA69" s="368">
        <v>0</v>
      </c>
      <c r="AB69" s="386">
        <f t="shared" si="43"/>
        <v>0</v>
      </c>
      <c r="AC69" s="418">
        <v>0</v>
      </c>
      <c r="AD69" s="368">
        <v>0</v>
      </c>
      <c r="AE69" s="386">
        <f t="shared" si="44"/>
        <v>0</v>
      </c>
      <c r="AF69" s="418">
        <v>227</v>
      </c>
      <c r="AG69" s="420">
        <v>20</v>
      </c>
      <c r="AH69" s="386">
        <f t="shared" si="45"/>
        <v>4540</v>
      </c>
      <c r="AI69" s="419">
        <v>0</v>
      </c>
      <c r="AJ69" s="420">
        <v>0</v>
      </c>
      <c r="AK69" s="386">
        <f t="shared" si="46"/>
        <v>0</v>
      </c>
      <c r="AL69" s="419">
        <v>1560</v>
      </c>
      <c r="AM69" s="420">
        <v>17</v>
      </c>
      <c r="AN69" s="386">
        <f t="shared" si="47"/>
        <v>26520</v>
      </c>
      <c r="AO69" s="327"/>
      <c r="AP69" s="378"/>
      <c r="AQ69" s="329"/>
    </row>
    <row r="70" spans="2:43" x14ac:dyDescent="0.2">
      <c r="B70" s="383"/>
      <c r="C70" s="366" t="s">
        <v>1569</v>
      </c>
      <c r="D70" s="359" t="s">
        <v>1566</v>
      </c>
      <c r="E70" s="419">
        <v>18</v>
      </c>
      <c r="F70" s="420">
        <v>20</v>
      </c>
      <c r="G70" s="386">
        <f t="shared" si="36"/>
        <v>360</v>
      </c>
      <c r="H70" s="419">
        <v>20</v>
      </c>
      <c r="I70" s="420">
        <v>20</v>
      </c>
      <c r="J70" s="386">
        <f t="shared" si="37"/>
        <v>400</v>
      </c>
      <c r="K70" s="419">
        <v>30</v>
      </c>
      <c r="L70" s="420">
        <v>20</v>
      </c>
      <c r="M70" s="386">
        <f t="shared" si="38"/>
        <v>600</v>
      </c>
      <c r="N70" s="419">
        <v>48</v>
      </c>
      <c r="O70" s="420">
        <v>20</v>
      </c>
      <c r="P70" s="386">
        <f t="shared" si="39"/>
        <v>960</v>
      </c>
      <c r="Q70" s="419">
        <v>60</v>
      </c>
      <c r="R70" s="420">
        <v>20</v>
      </c>
      <c r="S70" s="386">
        <f t="shared" si="40"/>
        <v>1200</v>
      </c>
      <c r="T70" s="419">
        <v>41</v>
      </c>
      <c r="U70" s="420">
        <v>20</v>
      </c>
      <c r="V70" s="386">
        <f t="shared" si="41"/>
        <v>820</v>
      </c>
      <c r="W70" s="418">
        <v>0</v>
      </c>
      <c r="X70" s="368">
        <v>0</v>
      </c>
      <c r="Y70" s="386">
        <f t="shared" si="42"/>
        <v>0</v>
      </c>
      <c r="Z70" s="418">
        <v>0</v>
      </c>
      <c r="AA70" s="368">
        <v>0</v>
      </c>
      <c r="AB70" s="386">
        <f t="shared" si="43"/>
        <v>0</v>
      </c>
      <c r="AC70" s="418">
        <v>0</v>
      </c>
      <c r="AD70" s="368">
        <v>0</v>
      </c>
      <c r="AE70" s="386">
        <f t="shared" si="44"/>
        <v>0</v>
      </c>
      <c r="AF70" s="418">
        <v>14</v>
      </c>
      <c r="AG70" s="420">
        <v>20</v>
      </c>
      <c r="AH70" s="386">
        <f t="shared" si="45"/>
        <v>280</v>
      </c>
      <c r="AI70" s="419">
        <v>70</v>
      </c>
      <c r="AJ70" s="420">
        <v>20</v>
      </c>
      <c r="AK70" s="386">
        <f t="shared" si="46"/>
        <v>1400</v>
      </c>
      <c r="AL70" s="419">
        <v>210</v>
      </c>
      <c r="AM70" s="420">
        <v>20</v>
      </c>
      <c r="AN70" s="386">
        <f t="shared" si="47"/>
        <v>4200</v>
      </c>
      <c r="AO70" s="327"/>
      <c r="AP70" s="378"/>
      <c r="AQ70" s="329"/>
    </row>
    <row r="71" spans="2:43" x14ac:dyDescent="0.2">
      <c r="B71" s="383"/>
      <c r="C71" s="366" t="s">
        <v>1551</v>
      </c>
      <c r="D71" s="359" t="s">
        <v>1528</v>
      </c>
      <c r="E71" s="419">
        <v>4000</v>
      </c>
      <c r="F71" s="420">
        <v>0.55000000000000004</v>
      </c>
      <c r="G71" s="386">
        <f t="shared" si="36"/>
        <v>2200</v>
      </c>
      <c r="H71" s="419">
        <v>4900</v>
      </c>
      <c r="I71" s="420">
        <v>0.5</v>
      </c>
      <c r="J71" s="386">
        <f t="shared" si="37"/>
        <v>2450</v>
      </c>
      <c r="K71" s="419">
        <v>1445</v>
      </c>
      <c r="L71" s="420">
        <v>0.55000000000000004</v>
      </c>
      <c r="M71" s="386">
        <f t="shared" si="38"/>
        <v>794.75000000000011</v>
      </c>
      <c r="N71" s="419">
        <v>270</v>
      </c>
      <c r="O71" s="420">
        <v>0.55000000000000004</v>
      </c>
      <c r="P71" s="386">
        <f t="shared" si="39"/>
        <v>148.5</v>
      </c>
      <c r="Q71" s="419">
        <v>2033</v>
      </c>
      <c r="R71" s="420">
        <v>2.2000000000000002</v>
      </c>
      <c r="S71" s="386">
        <f t="shared" si="40"/>
        <v>4472.6000000000004</v>
      </c>
      <c r="T71" s="419">
        <v>0</v>
      </c>
      <c r="U71" s="420">
        <v>0</v>
      </c>
      <c r="V71" s="386">
        <f t="shared" si="41"/>
        <v>0</v>
      </c>
      <c r="W71" s="418">
        <v>0</v>
      </c>
      <c r="X71" s="368">
        <v>0</v>
      </c>
      <c r="Y71" s="386">
        <f t="shared" si="42"/>
        <v>0</v>
      </c>
      <c r="Z71" s="418">
        <v>0</v>
      </c>
      <c r="AA71" s="368">
        <v>0</v>
      </c>
      <c r="AB71" s="386">
        <f t="shared" si="43"/>
        <v>0</v>
      </c>
      <c r="AC71" s="418">
        <v>0</v>
      </c>
      <c r="AD71" s="368">
        <v>0</v>
      </c>
      <c r="AE71" s="386">
        <f t="shared" si="44"/>
        <v>0</v>
      </c>
      <c r="AF71" s="418">
        <v>1280</v>
      </c>
      <c r="AG71" s="420">
        <v>3</v>
      </c>
      <c r="AH71" s="386">
        <f t="shared" si="45"/>
        <v>3840</v>
      </c>
      <c r="AI71" s="419">
        <v>705</v>
      </c>
      <c r="AJ71" s="420">
        <v>1</v>
      </c>
      <c r="AK71" s="386">
        <f t="shared" si="46"/>
        <v>705</v>
      </c>
      <c r="AL71" s="419">
        <v>1400</v>
      </c>
      <c r="AM71" s="420">
        <v>0.6</v>
      </c>
      <c r="AN71" s="386">
        <f t="shared" si="47"/>
        <v>840</v>
      </c>
      <c r="AO71" s="327"/>
      <c r="AP71" s="378"/>
      <c r="AQ71" s="329"/>
    </row>
    <row r="72" spans="2:43" x14ac:dyDescent="0.2">
      <c r="B72" s="383"/>
      <c r="C72" s="400" t="s">
        <v>1570</v>
      </c>
      <c r="D72" s="359" t="s">
        <v>1514</v>
      </c>
      <c r="E72" s="419">
        <v>0</v>
      </c>
      <c r="F72" s="420">
        <v>0</v>
      </c>
      <c r="G72" s="386">
        <f t="shared" si="36"/>
        <v>0</v>
      </c>
      <c r="H72" s="419">
        <v>0</v>
      </c>
      <c r="I72" s="420">
        <v>0</v>
      </c>
      <c r="J72" s="386">
        <f t="shared" si="37"/>
        <v>0</v>
      </c>
      <c r="K72" s="419">
        <v>0</v>
      </c>
      <c r="L72" s="420">
        <v>0</v>
      </c>
      <c r="M72" s="386">
        <f t="shared" si="38"/>
        <v>0</v>
      </c>
      <c r="N72" s="419">
        <v>0</v>
      </c>
      <c r="O72" s="420">
        <v>0</v>
      </c>
      <c r="P72" s="386">
        <f t="shared" si="39"/>
        <v>0</v>
      </c>
      <c r="Q72" s="419">
        <v>0</v>
      </c>
      <c r="R72" s="420">
        <v>0</v>
      </c>
      <c r="S72" s="386">
        <f t="shared" si="40"/>
        <v>0</v>
      </c>
      <c r="T72" s="419">
        <v>0</v>
      </c>
      <c r="U72" s="420">
        <v>0</v>
      </c>
      <c r="V72" s="386">
        <f t="shared" si="41"/>
        <v>0</v>
      </c>
      <c r="W72" s="418">
        <v>0</v>
      </c>
      <c r="X72" s="368">
        <v>0</v>
      </c>
      <c r="Y72" s="386">
        <f t="shared" si="42"/>
        <v>0</v>
      </c>
      <c r="Z72" s="418">
        <v>0</v>
      </c>
      <c r="AA72" s="368">
        <v>0</v>
      </c>
      <c r="AB72" s="386">
        <f t="shared" si="43"/>
        <v>0</v>
      </c>
      <c r="AC72" s="418">
        <v>0</v>
      </c>
      <c r="AD72" s="368">
        <v>0</v>
      </c>
      <c r="AE72" s="386">
        <f t="shared" si="44"/>
        <v>0</v>
      </c>
      <c r="AF72" s="418">
        <v>0</v>
      </c>
      <c r="AG72" s="420">
        <v>0</v>
      </c>
      <c r="AH72" s="386">
        <f t="shared" si="45"/>
        <v>0</v>
      </c>
      <c r="AI72" s="419">
        <v>0</v>
      </c>
      <c r="AJ72" s="420">
        <v>0</v>
      </c>
      <c r="AK72" s="386">
        <f t="shared" si="46"/>
        <v>0</v>
      </c>
      <c r="AL72" s="419">
        <v>0</v>
      </c>
      <c r="AM72" s="420">
        <v>0</v>
      </c>
      <c r="AN72" s="386">
        <f t="shared" si="47"/>
        <v>0</v>
      </c>
      <c r="AO72" s="327"/>
      <c r="AP72" s="378"/>
      <c r="AQ72" s="329"/>
    </row>
    <row r="73" spans="2:43" x14ac:dyDescent="0.2">
      <c r="B73" s="383"/>
      <c r="C73" s="400" t="s">
        <v>1571</v>
      </c>
      <c r="D73" s="359" t="s">
        <v>1528</v>
      </c>
      <c r="E73" s="419">
        <v>400</v>
      </c>
      <c r="F73" s="420">
        <v>5.5</v>
      </c>
      <c r="G73" s="386">
        <f t="shared" si="36"/>
        <v>2200</v>
      </c>
      <c r="H73" s="419">
        <v>0</v>
      </c>
      <c r="I73" s="420">
        <v>5.5</v>
      </c>
      <c r="J73" s="386">
        <f t="shared" si="37"/>
        <v>0</v>
      </c>
      <c r="K73" s="419">
        <v>0</v>
      </c>
      <c r="L73" s="420">
        <v>5.5</v>
      </c>
      <c r="M73" s="386">
        <f t="shared" si="38"/>
        <v>0</v>
      </c>
      <c r="N73" s="419">
        <v>0</v>
      </c>
      <c r="O73" s="420">
        <v>5.5</v>
      </c>
      <c r="P73" s="386">
        <f t="shared" si="39"/>
        <v>0</v>
      </c>
      <c r="Q73" s="419">
        <v>95</v>
      </c>
      <c r="R73" s="420">
        <v>12.5</v>
      </c>
      <c r="S73" s="386">
        <f t="shared" si="40"/>
        <v>1187.5</v>
      </c>
      <c r="T73" s="419">
        <v>0</v>
      </c>
      <c r="U73" s="420">
        <v>0</v>
      </c>
      <c r="V73" s="386">
        <f t="shared" si="41"/>
        <v>0</v>
      </c>
      <c r="W73" s="418">
        <v>0</v>
      </c>
      <c r="X73" s="368">
        <v>0</v>
      </c>
      <c r="Y73" s="386">
        <f t="shared" si="42"/>
        <v>0</v>
      </c>
      <c r="Z73" s="418">
        <v>0</v>
      </c>
      <c r="AA73" s="368">
        <v>0</v>
      </c>
      <c r="AB73" s="386">
        <f t="shared" si="43"/>
        <v>0</v>
      </c>
      <c r="AC73" s="418">
        <v>0</v>
      </c>
      <c r="AD73" s="368">
        <v>0</v>
      </c>
      <c r="AE73" s="386">
        <f t="shared" si="44"/>
        <v>0</v>
      </c>
      <c r="AF73" s="418">
        <v>0</v>
      </c>
      <c r="AG73" s="420">
        <v>5.5</v>
      </c>
      <c r="AH73" s="386">
        <f t="shared" si="45"/>
        <v>0</v>
      </c>
      <c r="AI73" s="419">
        <v>0</v>
      </c>
      <c r="AJ73" s="420">
        <v>5.5</v>
      </c>
      <c r="AK73" s="386">
        <f t="shared" si="46"/>
        <v>0</v>
      </c>
      <c r="AL73" s="419">
        <v>0</v>
      </c>
      <c r="AM73" s="420">
        <v>5.5</v>
      </c>
      <c r="AN73" s="386">
        <f t="shared" si="47"/>
        <v>0</v>
      </c>
      <c r="AO73" s="327"/>
      <c r="AP73" s="378"/>
      <c r="AQ73" s="329"/>
    </row>
    <row r="74" spans="2:43" x14ac:dyDescent="0.2">
      <c r="B74" s="383"/>
      <c r="C74" s="400" t="s">
        <v>1572</v>
      </c>
      <c r="D74" s="359" t="s">
        <v>1566</v>
      </c>
      <c r="E74" s="419">
        <v>0</v>
      </c>
      <c r="F74" s="420">
        <v>0</v>
      </c>
      <c r="G74" s="386">
        <f t="shared" si="36"/>
        <v>0</v>
      </c>
      <c r="H74" s="419">
        <v>0</v>
      </c>
      <c r="I74" s="420">
        <v>0</v>
      </c>
      <c r="J74" s="386">
        <f t="shared" si="37"/>
        <v>0</v>
      </c>
      <c r="K74" s="419">
        <v>0</v>
      </c>
      <c r="L74" s="420">
        <v>0</v>
      </c>
      <c r="M74" s="386">
        <f t="shared" si="38"/>
        <v>0</v>
      </c>
      <c r="N74" s="419">
        <v>0</v>
      </c>
      <c r="O74" s="420">
        <v>0</v>
      </c>
      <c r="P74" s="386">
        <f t="shared" si="39"/>
        <v>0</v>
      </c>
      <c r="Q74" s="419">
        <v>0</v>
      </c>
      <c r="R74" s="420">
        <v>0</v>
      </c>
      <c r="S74" s="386">
        <f t="shared" si="40"/>
        <v>0</v>
      </c>
      <c r="T74" s="419">
        <v>0</v>
      </c>
      <c r="U74" s="420">
        <v>0</v>
      </c>
      <c r="V74" s="386">
        <f t="shared" si="41"/>
        <v>0</v>
      </c>
      <c r="W74" s="418">
        <v>0</v>
      </c>
      <c r="X74" s="368">
        <v>0</v>
      </c>
      <c r="Y74" s="386">
        <f t="shared" si="42"/>
        <v>0</v>
      </c>
      <c r="Z74" s="418">
        <v>0</v>
      </c>
      <c r="AA74" s="368">
        <v>0</v>
      </c>
      <c r="AB74" s="386">
        <f t="shared" si="43"/>
        <v>0</v>
      </c>
      <c r="AC74" s="418">
        <v>0</v>
      </c>
      <c r="AD74" s="368">
        <v>0</v>
      </c>
      <c r="AE74" s="386">
        <f t="shared" si="44"/>
        <v>0</v>
      </c>
      <c r="AF74" s="418">
        <v>0</v>
      </c>
      <c r="AG74" s="420">
        <v>0</v>
      </c>
      <c r="AH74" s="386">
        <f t="shared" si="45"/>
        <v>0</v>
      </c>
      <c r="AI74" s="419">
        <v>0</v>
      </c>
      <c r="AJ74" s="420">
        <v>0</v>
      </c>
      <c r="AK74" s="386">
        <f t="shared" si="46"/>
        <v>0</v>
      </c>
      <c r="AL74" s="419">
        <v>1</v>
      </c>
      <c r="AM74" s="420">
        <v>20000</v>
      </c>
      <c r="AN74" s="386">
        <f t="shared" si="47"/>
        <v>20000</v>
      </c>
      <c r="AO74" s="327"/>
      <c r="AP74" s="378"/>
      <c r="AQ74" s="329"/>
    </row>
    <row r="75" spans="2:43" x14ac:dyDescent="0.2">
      <c r="B75" s="383"/>
      <c r="C75" s="400" t="s">
        <v>1573</v>
      </c>
      <c r="D75" s="359" t="s">
        <v>1533</v>
      </c>
      <c r="E75" s="419">
        <v>0</v>
      </c>
      <c r="F75" s="420">
        <v>0</v>
      </c>
      <c r="G75" s="386">
        <f t="shared" si="36"/>
        <v>0</v>
      </c>
      <c r="H75" s="419">
        <v>0</v>
      </c>
      <c r="I75" s="420">
        <v>0</v>
      </c>
      <c r="J75" s="386">
        <f t="shared" si="37"/>
        <v>0</v>
      </c>
      <c r="K75" s="419">
        <v>0</v>
      </c>
      <c r="L75" s="420">
        <v>0</v>
      </c>
      <c r="M75" s="386">
        <f t="shared" si="38"/>
        <v>0</v>
      </c>
      <c r="N75" s="419">
        <v>0</v>
      </c>
      <c r="O75" s="420">
        <v>0</v>
      </c>
      <c r="P75" s="386">
        <f t="shared" si="39"/>
        <v>0</v>
      </c>
      <c r="Q75" s="419">
        <v>0</v>
      </c>
      <c r="R75" s="420">
        <v>0</v>
      </c>
      <c r="S75" s="386">
        <f t="shared" si="40"/>
        <v>0</v>
      </c>
      <c r="T75" s="419">
        <v>0</v>
      </c>
      <c r="U75" s="420">
        <v>0</v>
      </c>
      <c r="V75" s="386">
        <f t="shared" si="41"/>
        <v>0</v>
      </c>
      <c r="W75" s="418">
        <v>0</v>
      </c>
      <c r="X75" s="368">
        <v>0</v>
      </c>
      <c r="Y75" s="386">
        <f t="shared" si="42"/>
        <v>0</v>
      </c>
      <c r="Z75" s="418">
        <v>0</v>
      </c>
      <c r="AA75" s="368">
        <v>0</v>
      </c>
      <c r="AB75" s="386">
        <f t="shared" si="43"/>
        <v>0</v>
      </c>
      <c r="AC75" s="418">
        <v>0</v>
      </c>
      <c r="AD75" s="368">
        <v>0</v>
      </c>
      <c r="AE75" s="386">
        <f t="shared" si="44"/>
        <v>0</v>
      </c>
      <c r="AF75" s="418">
        <v>0</v>
      </c>
      <c r="AG75" s="420">
        <v>0</v>
      </c>
      <c r="AH75" s="386">
        <f t="shared" si="45"/>
        <v>0</v>
      </c>
      <c r="AI75" s="419">
        <v>0</v>
      </c>
      <c r="AJ75" s="420">
        <v>0</v>
      </c>
      <c r="AK75" s="386">
        <f t="shared" si="46"/>
        <v>0</v>
      </c>
      <c r="AL75" s="419">
        <v>0</v>
      </c>
      <c r="AM75" s="420">
        <v>0</v>
      </c>
      <c r="AN75" s="386">
        <f t="shared" si="47"/>
        <v>0</v>
      </c>
      <c r="AO75" s="327"/>
      <c r="AP75" s="378"/>
      <c r="AQ75" s="329"/>
    </row>
    <row r="76" spans="2:43" x14ac:dyDescent="0.2">
      <c r="B76" s="383"/>
      <c r="C76" s="400" t="s">
        <v>1574</v>
      </c>
      <c r="D76" s="359" t="s">
        <v>1528</v>
      </c>
      <c r="E76" s="419">
        <v>0</v>
      </c>
      <c r="F76" s="420">
        <v>0</v>
      </c>
      <c r="G76" s="386">
        <f t="shared" si="36"/>
        <v>0</v>
      </c>
      <c r="H76" s="419">
        <v>0</v>
      </c>
      <c r="I76" s="420">
        <v>0</v>
      </c>
      <c r="J76" s="386">
        <f t="shared" si="37"/>
        <v>0</v>
      </c>
      <c r="K76" s="419">
        <v>0</v>
      </c>
      <c r="L76" s="420">
        <v>0</v>
      </c>
      <c r="M76" s="386">
        <f t="shared" si="38"/>
        <v>0</v>
      </c>
      <c r="N76" s="419">
        <v>0</v>
      </c>
      <c r="O76" s="420">
        <v>0</v>
      </c>
      <c r="P76" s="386">
        <f t="shared" si="39"/>
        <v>0</v>
      </c>
      <c r="Q76" s="419">
        <v>0</v>
      </c>
      <c r="R76" s="420">
        <v>0</v>
      </c>
      <c r="S76" s="386">
        <f t="shared" si="40"/>
        <v>0</v>
      </c>
      <c r="T76" s="419">
        <v>0</v>
      </c>
      <c r="U76" s="420">
        <v>0</v>
      </c>
      <c r="V76" s="386">
        <f t="shared" si="41"/>
        <v>0</v>
      </c>
      <c r="W76" s="418">
        <v>0</v>
      </c>
      <c r="X76" s="368">
        <v>0</v>
      </c>
      <c r="Y76" s="386">
        <f t="shared" si="42"/>
        <v>0</v>
      </c>
      <c r="Z76" s="418">
        <v>0</v>
      </c>
      <c r="AA76" s="368">
        <v>0</v>
      </c>
      <c r="AB76" s="386">
        <f t="shared" si="43"/>
        <v>0</v>
      </c>
      <c r="AC76" s="418">
        <v>0</v>
      </c>
      <c r="AD76" s="368">
        <v>0</v>
      </c>
      <c r="AE76" s="386">
        <f t="shared" si="44"/>
        <v>0</v>
      </c>
      <c r="AF76" s="418">
        <v>882</v>
      </c>
      <c r="AG76" s="420">
        <v>7</v>
      </c>
      <c r="AH76" s="386">
        <f t="shared" si="45"/>
        <v>6174</v>
      </c>
      <c r="AI76" s="419">
        <v>170</v>
      </c>
      <c r="AJ76" s="420">
        <v>5.5</v>
      </c>
      <c r="AK76" s="386">
        <f t="shared" si="46"/>
        <v>935</v>
      </c>
      <c r="AL76" s="419">
        <v>1870</v>
      </c>
      <c r="AM76" s="420">
        <v>3.5</v>
      </c>
      <c r="AN76" s="386">
        <f t="shared" si="47"/>
        <v>6545</v>
      </c>
      <c r="AO76" s="327"/>
      <c r="AP76" s="378"/>
      <c r="AQ76" s="329"/>
    </row>
    <row r="77" spans="2:43" x14ac:dyDescent="0.2">
      <c r="B77" s="383"/>
      <c r="C77" s="400" t="s">
        <v>1575</v>
      </c>
      <c r="D77" s="359" t="s">
        <v>1528</v>
      </c>
      <c r="E77" s="419">
        <v>0</v>
      </c>
      <c r="F77" s="420">
        <v>0</v>
      </c>
      <c r="G77" s="386">
        <f t="shared" si="36"/>
        <v>0</v>
      </c>
      <c r="H77" s="419">
        <v>0</v>
      </c>
      <c r="I77" s="420">
        <v>0</v>
      </c>
      <c r="J77" s="386">
        <f t="shared" si="37"/>
        <v>0</v>
      </c>
      <c r="K77" s="419">
        <v>0</v>
      </c>
      <c r="L77" s="420">
        <v>0</v>
      </c>
      <c r="M77" s="386">
        <f t="shared" si="38"/>
        <v>0</v>
      </c>
      <c r="N77" s="419">
        <v>0</v>
      </c>
      <c r="O77" s="420">
        <v>0</v>
      </c>
      <c r="P77" s="386">
        <f t="shared" si="39"/>
        <v>0</v>
      </c>
      <c r="Q77" s="419">
        <v>0</v>
      </c>
      <c r="R77" s="420">
        <v>0</v>
      </c>
      <c r="S77" s="386">
        <f t="shared" si="40"/>
        <v>0</v>
      </c>
      <c r="T77" s="419">
        <v>0</v>
      </c>
      <c r="U77" s="420">
        <v>0</v>
      </c>
      <c r="V77" s="386">
        <f t="shared" si="41"/>
        <v>0</v>
      </c>
      <c r="W77" s="418">
        <v>0</v>
      </c>
      <c r="X77" s="368">
        <v>0</v>
      </c>
      <c r="Y77" s="386">
        <f t="shared" si="42"/>
        <v>0</v>
      </c>
      <c r="Z77" s="418">
        <v>0</v>
      </c>
      <c r="AA77" s="368">
        <v>0</v>
      </c>
      <c r="AB77" s="386">
        <f t="shared" si="43"/>
        <v>0</v>
      </c>
      <c r="AC77" s="418">
        <v>0</v>
      </c>
      <c r="AD77" s="368">
        <v>0</v>
      </c>
      <c r="AE77" s="386">
        <f t="shared" si="44"/>
        <v>0</v>
      </c>
      <c r="AF77" s="418">
        <v>0</v>
      </c>
      <c r="AG77" s="420">
        <v>0</v>
      </c>
      <c r="AH77" s="386">
        <f t="shared" si="45"/>
        <v>0</v>
      </c>
      <c r="AI77" s="419">
        <v>0</v>
      </c>
      <c r="AJ77" s="420">
        <v>0</v>
      </c>
      <c r="AK77" s="386">
        <f t="shared" si="46"/>
        <v>0</v>
      </c>
      <c r="AL77" s="419">
        <v>3214</v>
      </c>
      <c r="AM77" s="420">
        <v>8</v>
      </c>
      <c r="AN77" s="386">
        <f t="shared" si="47"/>
        <v>25712</v>
      </c>
      <c r="AO77" s="327"/>
      <c r="AP77" s="378"/>
      <c r="AQ77" s="329"/>
    </row>
    <row r="78" spans="2:43" x14ac:dyDescent="0.2">
      <c r="B78" s="383"/>
      <c r="C78" s="400" t="s">
        <v>1576</v>
      </c>
      <c r="D78" s="359" t="s">
        <v>1533</v>
      </c>
      <c r="E78" s="419">
        <v>0</v>
      </c>
      <c r="F78" s="420">
        <v>0</v>
      </c>
      <c r="G78" s="386">
        <f t="shared" si="36"/>
        <v>0</v>
      </c>
      <c r="H78" s="419">
        <v>0</v>
      </c>
      <c r="I78" s="420">
        <v>0</v>
      </c>
      <c r="J78" s="386">
        <f t="shared" si="37"/>
        <v>0</v>
      </c>
      <c r="K78" s="419">
        <v>0</v>
      </c>
      <c r="L78" s="420">
        <v>0</v>
      </c>
      <c r="M78" s="386">
        <f t="shared" si="38"/>
        <v>0</v>
      </c>
      <c r="N78" s="419">
        <v>0</v>
      </c>
      <c r="O78" s="420">
        <v>0</v>
      </c>
      <c r="P78" s="386">
        <f t="shared" si="39"/>
        <v>0</v>
      </c>
      <c r="Q78" s="419">
        <v>0</v>
      </c>
      <c r="R78" s="420">
        <v>0</v>
      </c>
      <c r="S78" s="386">
        <f t="shared" si="40"/>
        <v>0</v>
      </c>
      <c r="T78" s="419">
        <v>0</v>
      </c>
      <c r="U78" s="420">
        <v>0</v>
      </c>
      <c r="V78" s="386">
        <f t="shared" si="41"/>
        <v>0</v>
      </c>
      <c r="W78" s="418">
        <v>0</v>
      </c>
      <c r="X78" s="368">
        <v>0</v>
      </c>
      <c r="Y78" s="386">
        <f t="shared" si="42"/>
        <v>0</v>
      </c>
      <c r="Z78" s="418">
        <v>0</v>
      </c>
      <c r="AA78" s="368">
        <v>0</v>
      </c>
      <c r="AB78" s="386">
        <f t="shared" si="43"/>
        <v>0</v>
      </c>
      <c r="AC78" s="418">
        <v>0</v>
      </c>
      <c r="AD78" s="368">
        <v>0</v>
      </c>
      <c r="AE78" s="386">
        <f t="shared" si="44"/>
        <v>0</v>
      </c>
      <c r="AF78" s="418">
        <v>0</v>
      </c>
      <c r="AG78" s="420">
        <v>0</v>
      </c>
      <c r="AH78" s="386">
        <f t="shared" si="45"/>
        <v>0</v>
      </c>
      <c r="AI78" s="419">
        <v>0</v>
      </c>
      <c r="AJ78" s="420">
        <v>0</v>
      </c>
      <c r="AK78" s="386">
        <f t="shared" si="46"/>
        <v>0</v>
      </c>
      <c r="AL78" s="419">
        <v>280</v>
      </c>
      <c r="AM78" s="420">
        <v>6</v>
      </c>
      <c r="AN78" s="386">
        <f t="shared" si="47"/>
        <v>1680</v>
      </c>
      <c r="AO78" s="327"/>
      <c r="AP78" s="378"/>
      <c r="AQ78" s="329"/>
    </row>
    <row r="79" spans="2:43" x14ac:dyDescent="0.2">
      <c r="B79" s="383"/>
      <c r="C79" s="400" t="s">
        <v>1577</v>
      </c>
      <c r="D79" s="359" t="s">
        <v>1566</v>
      </c>
      <c r="E79" s="419">
        <v>0</v>
      </c>
      <c r="F79" s="420">
        <v>0</v>
      </c>
      <c r="G79" s="386">
        <f t="shared" si="36"/>
        <v>0</v>
      </c>
      <c r="H79" s="419">
        <v>0</v>
      </c>
      <c r="I79" s="420">
        <v>0</v>
      </c>
      <c r="J79" s="386">
        <f t="shared" si="37"/>
        <v>0</v>
      </c>
      <c r="K79" s="419">
        <v>0</v>
      </c>
      <c r="L79" s="420">
        <v>0</v>
      </c>
      <c r="M79" s="386">
        <f t="shared" si="38"/>
        <v>0</v>
      </c>
      <c r="N79" s="419">
        <v>0</v>
      </c>
      <c r="O79" s="420">
        <v>0</v>
      </c>
      <c r="P79" s="386">
        <f t="shared" si="39"/>
        <v>0</v>
      </c>
      <c r="Q79" s="419">
        <v>0</v>
      </c>
      <c r="R79" s="420">
        <v>0</v>
      </c>
      <c r="S79" s="386">
        <f t="shared" si="40"/>
        <v>0</v>
      </c>
      <c r="T79" s="419">
        <v>0</v>
      </c>
      <c r="U79" s="420">
        <v>0</v>
      </c>
      <c r="V79" s="386">
        <f t="shared" si="41"/>
        <v>0</v>
      </c>
      <c r="W79" s="418">
        <v>0</v>
      </c>
      <c r="X79" s="368">
        <v>0</v>
      </c>
      <c r="Y79" s="386">
        <f t="shared" si="42"/>
        <v>0</v>
      </c>
      <c r="Z79" s="418">
        <v>0</v>
      </c>
      <c r="AA79" s="368">
        <v>0</v>
      </c>
      <c r="AB79" s="386">
        <f t="shared" si="43"/>
        <v>0</v>
      </c>
      <c r="AC79" s="418">
        <v>0</v>
      </c>
      <c r="AD79" s="368">
        <v>0</v>
      </c>
      <c r="AE79" s="386">
        <f t="shared" si="44"/>
        <v>0</v>
      </c>
      <c r="AF79" s="418">
        <v>0</v>
      </c>
      <c r="AG79" s="368">
        <v>0</v>
      </c>
      <c r="AH79" s="386">
        <f t="shared" si="45"/>
        <v>0</v>
      </c>
      <c r="AI79" s="418">
        <v>0</v>
      </c>
      <c r="AJ79" s="368">
        <v>0</v>
      </c>
      <c r="AK79" s="386">
        <f t="shared" si="46"/>
        <v>0</v>
      </c>
      <c r="AL79" s="418">
        <v>0</v>
      </c>
      <c r="AM79" s="368">
        <v>0</v>
      </c>
      <c r="AN79" s="386">
        <f t="shared" si="47"/>
        <v>0</v>
      </c>
      <c r="AO79" s="327"/>
      <c r="AP79" s="378"/>
      <c r="AQ79" s="329"/>
    </row>
    <row r="80" spans="2:43" x14ac:dyDescent="0.2">
      <c r="B80" s="383"/>
      <c r="C80" s="400" t="s">
        <v>1578</v>
      </c>
      <c r="D80" s="359" t="s">
        <v>1528</v>
      </c>
      <c r="E80" s="418">
        <v>0</v>
      </c>
      <c r="F80" s="368">
        <v>0</v>
      </c>
      <c r="G80" s="386">
        <f>E80*F80</f>
        <v>0</v>
      </c>
      <c r="H80" s="418">
        <v>0</v>
      </c>
      <c r="I80" s="368">
        <v>0</v>
      </c>
      <c r="J80" s="386">
        <f>H80*I80</f>
        <v>0</v>
      </c>
      <c r="K80" s="418">
        <v>0</v>
      </c>
      <c r="L80" s="368">
        <v>0</v>
      </c>
      <c r="M80" s="386">
        <f>K80*L80</f>
        <v>0</v>
      </c>
      <c r="N80" s="418">
        <v>0</v>
      </c>
      <c r="O80" s="368">
        <v>0</v>
      </c>
      <c r="P80" s="386">
        <f>N80*O80</f>
        <v>0</v>
      </c>
      <c r="Q80" s="418">
        <v>0</v>
      </c>
      <c r="R80" s="368">
        <v>0</v>
      </c>
      <c r="S80" s="386">
        <f>Q80*R80</f>
        <v>0</v>
      </c>
      <c r="T80" s="418">
        <v>0</v>
      </c>
      <c r="U80" s="368">
        <v>0</v>
      </c>
      <c r="V80" s="386">
        <f>T80*U80</f>
        <v>0</v>
      </c>
      <c r="W80" s="418">
        <v>0</v>
      </c>
      <c r="X80" s="368">
        <v>0</v>
      </c>
      <c r="Y80" s="386">
        <f>W80*X80</f>
        <v>0</v>
      </c>
      <c r="Z80" s="418">
        <v>0</v>
      </c>
      <c r="AA80" s="368">
        <v>0</v>
      </c>
      <c r="AB80" s="386">
        <f>Z80*AA80</f>
        <v>0</v>
      </c>
      <c r="AC80" s="418">
        <v>0</v>
      </c>
      <c r="AD80" s="368">
        <v>0</v>
      </c>
      <c r="AE80" s="386">
        <f>AC80*AD80</f>
        <v>0</v>
      </c>
      <c r="AF80" s="418">
        <v>0</v>
      </c>
      <c r="AG80" s="368">
        <v>0</v>
      </c>
      <c r="AH80" s="386">
        <f>AF80*AG80</f>
        <v>0</v>
      </c>
      <c r="AI80" s="418">
        <v>0</v>
      </c>
      <c r="AJ80" s="368">
        <v>0</v>
      </c>
      <c r="AK80" s="386">
        <f>AI80*AJ80</f>
        <v>0</v>
      </c>
      <c r="AL80" s="418">
        <v>0</v>
      </c>
      <c r="AM80" s="368">
        <v>0</v>
      </c>
      <c r="AN80" s="386">
        <f>AL80*AM80</f>
        <v>0</v>
      </c>
      <c r="AO80" s="327"/>
      <c r="AP80" s="378"/>
      <c r="AQ80" s="329"/>
    </row>
    <row r="81" spans="2:46" x14ac:dyDescent="0.2">
      <c r="B81" s="383"/>
      <c r="C81" s="400"/>
      <c r="D81" s="367"/>
      <c r="E81" s="418"/>
      <c r="F81" s="368"/>
      <c r="G81" s="386"/>
      <c r="H81" s="418"/>
      <c r="I81" s="368"/>
      <c r="J81" s="386"/>
      <c r="K81" s="418"/>
      <c r="L81" s="368"/>
      <c r="M81" s="386"/>
      <c r="N81" s="418"/>
      <c r="O81" s="368"/>
      <c r="P81" s="386"/>
      <c r="Q81" s="418"/>
      <c r="R81" s="368"/>
      <c r="S81" s="386"/>
      <c r="T81" s="418"/>
      <c r="U81" s="368"/>
      <c r="V81" s="386"/>
      <c r="W81" s="418"/>
      <c r="X81" s="368"/>
      <c r="Y81" s="386"/>
      <c r="Z81" s="418"/>
      <c r="AA81" s="368"/>
      <c r="AB81" s="386"/>
      <c r="AC81" s="418"/>
      <c r="AD81" s="368"/>
      <c r="AE81" s="386"/>
      <c r="AF81" s="418"/>
      <c r="AG81" s="368"/>
      <c r="AH81" s="386"/>
      <c r="AI81" s="418"/>
      <c r="AJ81" s="368"/>
      <c r="AK81" s="386"/>
      <c r="AL81" s="418"/>
      <c r="AM81" s="368"/>
      <c r="AN81" s="386"/>
      <c r="AO81" s="327"/>
      <c r="AP81" s="378"/>
      <c r="AQ81" s="329"/>
    </row>
    <row r="82" spans="2:46" s="307" customFormat="1" x14ac:dyDescent="0.2">
      <c r="B82" s="393"/>
      <c r="C82" s="372"/>
      <c r="D82" s="394"/>
      <c r="E82" s="397"/>
      <c r="F82" s="395"/>
      <c r="G82" s="396">
        <f>SUM(G63:G81)</f>
        <v>70027.5</v>
      </c>
      <c r="H82" s="397"/>
      <c r="I82" s="395"/>
      <c r="J82" s="396">
        <f>SUM(J63:J81)</f>
        <v>18000</v>
      </c>
      <c r="K82" s="397"/>
      <c r="L82" s="395"/>
      <c r="M82" s="396">
        <f>SUM(M63:M81)</f>
        <v>28464.75</v>
      </c>
      <c r="N82" s="397"/>
      <c r="O82" s="395"/>
      <c r="P82" s="396">
        <f>SUM(P63:P81)</f>
        <v>44308.5</v>
      </c>
      <c r="Q82" s="397"/>
      <c r="R82" s="395"/>
      <c r="S82" s="396">
        <f>SUM(S63:S81)</f>
        <v>49560.1</v>
      </c>
      <c r="T82" s="397"/>
      <c r="U82" s="395"/>
      <c r="V82" s="396">
        <f>SUM(V63:V81)</f>
        <v>23420</v>
      </c>
      <c r="W82" s="397"/>
      <c r="X82" s="395"/>
      <c r="Y82" s="396">
        <f>SUM(Y63:Y81)</f>
        <v>0</v>
      </c>
      <c r="Z82" s="397"/>
      <c r="AA82" s="395"/>
      <c r="AB82" s="396">
        <f>SUM(AB63:AB81)</f>
        <v>0</v>
      </c>
      <c r="AC82" s="397"/>
      <c r="AD82" s="395"/>
      <c r="AE82" s="396">
        <f>SUM(AE63:AE81)</f>
        <v>0</v>
      </c>
      <c r="AF82" s="397"/>
      <c r="AG82" s="395"/>
      <c r="AH82" s="396">
        <f>SUM(AH63:AH81)</f>
        <v>32999</v>
      </c>
      <c r="AI82" s="397"/>
      <c r="AJ82" s="395"/>
      <c r="AK82" s="396">
        <f>SUM(AK63:AK81)</f>
        <v>44200</v>
      </c>
      <c r="AL82" s="397"/>
      <c r="AM82" s="395"/>
      <c r="AN82" s="396">
        <f>SUM(AN63:AN81)</f>
        <v>223595</v>
      </c>
      <c r="AO82" s="377"/>
      <c r="AP82" s="378">
        <f>SUM(E82:AO82)</f>
        <v>534574.85</v>
      </c>
      <c r="AQ82" s="379"/>
      <c r="AT82" s="380">
        <v>1102337.8500000001</v>
      </c>
    </row>
    <row r="83" spans="2:46" x14ac:dyDescent="0.2">
      <c r="B83" s="398">
        <v>6</v>
      </c>
      <c r="C83" s="382" t="s">
        <v>7</v>
      </c>
      <c r="D83" s="367"/>
      <c r="E83" s="362"/>
      <c r="F83" s="360"/>
      <c r="G83" s="370"/>
      <c r="H83" s="362"/>
      <c r="I83" s="360"/>
      <c r="J83" s="370"/>
      <c r="K83" s="362"/>
      <c r="L83" s="360"/>
      <c r="M83" s="370"/>
      <c r="N83" s="362"/>
      <c r="O83" s="360"/>
      <c r="P83" s="370"/>
      <c r="Q83" s="362"/>
      <c r="R83" s="360"/>
      <c r="S83" s="370"/>
      <c r="T83" s="362"/>
      <c r="U83" s="360"/>
      <c r="V83" s="370"/>
      <c r="W83" s="362"/>
      <c r="X83" s="360"/>
      <c r="Y83" s="370"/>
      <c r="Z83" s="362"/>
      <c r="AA83" s="360"/>
      <c r="AB83" s="370"/>
      <c r="AC83" s="362"/>
      <c r="AD83" s="360"/>
      <c r="AE83" s="370"/>
      <c r="AF83" s="362"/>
      <c r="AG83" s="360"/>
      <c r="AH83" s="370"/>
      <c r="AI83" s="362"/>
      <c r="AJ83" s="360"/>
      <c r="AK83" s="370"/>
      <c r="AL83" s="362"/>
      <c r="AM83" s="360"/>
      <c r="AN83" s="370"/>
      <c r="AO83" s="327"/>
      <c r="AP83" s="378"/>
      <c r="AQ83" s="329"/>
    </row>
    <row r="84" spans="2:46" ht="25.5" customHeight="1" x14ac:dyDescent="0.2">
      <c r="B84" s="399"/>
      <c r="C84" s="422" t="s">
        <v>1579</v>
      </c>
      <c r="D84" s="367" t="s">
        <v>1580</v>
      </c>
      <c r="E84" s="387">
        <v>7.4489999999999998</v>
      </c>
      <c r="F84" s="360">
        <v>9000</v>
      </c>
      <c r="G84" s="386">
        <f t="shared" ref="G84:G95" si="48">E84*F84</f>
        <v>67041</v>
      </c>
      <c r="H84" s="387">
        <v>0</v>
      </c>
      <c r="I84" s="360">
        <v>9000</v>
      </c>
      <c r="J84" s="386">
        <f t="shared" ref="J84:J95" si="49">H84*I84</f>
        <v>0</v>
      </c>
      <c r="K84" s="387">
        <v>10.130000000000001</v>
      </c>
      <c r="L84" s="360">
        <v>9000</v>
      </c>
      <c r="M84" s="386">
        <f t="shared" ref="M84:M95" si="50">K84*L84</f>
        <v>91170</v>
      </c>
      <c r="N84" s="387">
        <v>0</v>
      </c>
      <c r="O84" s="360">
        <v>0</v>
      </c>
      <c r="P84" s="386">
        <f t="shared" ref="P84:P95" si="51">N84*O84</f>
        <v>0</v>
      </c>
      <c r="Q84" s="387">
        <v>0.51200000000000001</v>
      </c>
      <c r="R84" s="360">
        <v>9000</v>
      </c>
      <c r="S84" s="386">
        <f t="shared" ref="S84:S95" si="52">Q84*R84</f>
        <v>4608</v>
      </c>
      <c r="T84" s="387">
        <v>0</v>
      </c>
      <c r="U84" s="360">
        <v>9000</v>
      </c>
      <c r="V84" s="386">
        <f t="shared" ref="V84:V95" si="53">T84*U84</f>
        <v>0</v>
      </c>
      <c r="W84" s="387">
        <v>0</v>
      </c>
      <c r="X84" s="360">
        <v>0</v>
      </c>
      <c r="Y84" s="386">
        <f t="shared" ref="Y84:Y95" si="54">W84*X84</f>
        <v>0</v>
      </c>
      <c r="Z84" s="387">
        <v>0</v>
      </c>
      <c r="AA84" s="360">
        <v>0</v>
      </c>
      <c r="AB84" s="386">
        <f t="shared" ref="AB84:AB95" si="55">Z84*AA84</f>
        <v>0</v>
      </c>
      <c r="AC84" s="387">
        <v>0</v>
      </c>
      <c r="AD84" s="360">
        <v>0</v>
      </c>
      <c r="AE84" s="386">
        <f t="shared" ref="AE84:AE95" si="56">AC84*AD84</f>
        <v>0</v>
      </c>
      <c r="AF84" s="387">
        <v>8.3819999999999997</v>
      </c>
      <c r="AG84" s="360">
        <v>9000</v>
      </c>
      <c r="AH84" s="386">
        <f t="shared" ref="AH84:AH95" si="57">AF84*AG84</f>
        <v>75438</v>
      </c>
      <c r="AI84" s="387">
        <v>0</v>
      </c>
      <c r="AJ84" s="360">
        <v>9000</v>
      </c>
      <c r="AK84" s="386">
        <f t="shared" ref="AK84:AK95" si="58">AI84*AJ84</f>
        <v>0</v>
      </c>
      <c r="AL84" s="387">
        <v>18.899000000000001</v>
      </c>
      <c r="AM84" s="360">
        <v>9000</v>
      </c>
      <c r="AN84" s="386">
        <f t="shared" ref="AN84:AN95" si="59">AL84*AM84</f>
        <v>170091</v>
      </c>
      <c r="AO84" s="327"/>
      <c r="AP84" s="378"/>
      <c r="AQ84" s="329"/>
    </row>
    <row r="85" spans="2:46" ht="25.5" customHeight="1" x14ac:dyDescent="0.2">
      <c r="B85" s="399"/>
      <c r="C85" s="422" t="s">
        <v>1581</v>
      </c>
      <c r="D85" s="367" t="s">
        <v>1580</v>
      </c>
      <c r="E85" s="387">
        <v>0</v>
      </c>
      <c r="F85" s="360">
        <v>0</v>
      </c>
      <c r="G85" s="386">
        <f t="shared" si="48"/>
        <v>0</v>
      </c>
      <c r="H85" s="387">
        <v>0</v>
      </c>
      <c r="I85" s="360">
        <v>0</v>
      </c>
      <c r="J85" s="386">
        <f t="shared" si="49"/>
        <v>0</v>
      </c>
      <c r="K85" s="387">
        <v>0</v>
      </c>
      <c r="L85" s="360">
        <v>0</v>
      </c>
      <c r="M85" s="386">
        <f t="shared" si="50"/>
        <v>0</v>
      </c>
      <c r="N85" s="387">
        <v>0</v>
      </c>
      <c r="O85" s="360">
        <v>0</v>
      </c>
      <c r="P85" s="386">
        <f t="shared" si="51"/>
        <v>0</v>
      </c>
      <c r="Q85" s="387">
        <v>0</v>
      </c>
      <c r="R85" s="360">
        <v>0</v>
      </c>
      <c r="S85" s="386">
        <f t="shared" si="52"/>
        <v>0</v>
      </c>
      <c r="T85" s="387">
        <v>0</v>
      </c>
      <c r="U85" s="360">
        <v>0</v>
      </c>
      <c r="V85" s="386">
        <f t="shared" si="53"/>
        <v>0</v>
      </c>
      <c r="W85" s="387">
        <v>0</v>
      </c>
      <c r="X85" s="360">
        <v>0</v>
      </c>
      <c r="Y85" s="386">
        <f t="shared" si="54"/>
        <v>0</v>
      </c>
      <c r="Z85" s="387">
        <v>0</v>
      </c>
      <c r="AA85" s="360">
        <v>0</v>
      </c>
      <c r="AB85" s="386">
        <f t="shared" si="55"/>
        <v>0</v>
      </c>
      <c r="AC85" s="387">
        <v>0</v>
      </c>
      <c r="AD85" s="360">
        <v>0</v>
      </c>
      <c r="AE85" s="386">
        <f t="shared" si="56"/>
        <v>0</v>
      </c>
      <c r="AF85" s="387">
        <v>0</v>
      </c>
      <c r="AG85" s="360">
        <v>0</v>
      </c>
      <c r="AH85" s="386">
        <f t="shared" si="57"/>
        <v>0</v>
      </c>
      <c r="AI85" s="387">
        <v>0</v>
      </c>
      <c r="AJ85" s="360">
        <v>0</v>
      </c>
      <c r="AK85" s="386">
        <f t="shared" si="58"/>
        <v>0</v>
      </c>
      <c r="AL85" s="387">
        <v>0</v>
      </c>
      <c r="AM85" s="360">
        <v>0</v>
      </c>
      <c r="AN85" s="386">
        <f t="shared" si="59"/>
        <v>0</v>
      </c>
      <c r="AO85" s="327"/>
      <c r="AP85" s="378"/>
      <c r="AQ85" s="329"/>
    </row>
    <row r="86" spans="2:46" ht="25.5" customHeight="1" x14ac:dyDescent="0.2">
      <c r="B86" s="399"/>
      <c r="C86" s="423" t="s">
        <v>1582</v>
      </c>
      <c r="D86" s="367" t="s">
        <v>1580</v>
      </c>
      <c r="E86" s="387">
        <v>0</v>
      </c>
      <c r="F86" s="360">
        <v>9000</v>
      </c>
      <c r="G86" s="386">
        <f t="shared" si="48"/>
        <v>0</v>
      </c>
      <c r="H86" s="387">
        <v>5.1669999999999998</v>
      </c>
      <c r="I86" s="360">
        <v>9000</v>
      </c>
      <c r="J86" s="386">
        <f t="shared" si="49"/>
        <v>46503</v>
      </c>
      <c r="K86" s="387">
        <v>0</v>
      </c>
      <c r="L86" s="360">
        <v>9000</v>
      </c>
      <c r="M86" s="386">
        <f t="shared" si="50"/>
        <v>0</v>
      </c>
      <c r="N86" s="387">
        <v>8.5749999999999993</v>
      </c>
      <c r="O86" s="360">
        <v>9000</v>
      </c>
      <c r="P86" s="386">
        <f t="shared" si="51"/>
        <v>77175</v>
      </c>
      <c r="Q86" s="387">
        <v>0</v>
      </c>
      <c r="R86" s="360">
        <v>9000</v>
      </c>
      <c r="S86" s="386">
        <f t="shared" si="52"/>
        <v>0</v>
      </c>
      <c r="T86" s="387">
        <v>12.641</v>
      </c>
      <c r="U86" s="360">
        <v>9000</v>
      </c>
      <c r="V86" s="386">
        <f t="shared" si="53"/>
        <v>113769</v>
      </c>
      <c r="W86" s="387">
        <v>0</v>
      </c>
      <c r="X86" s="360">
        <v>0</v>
      </c>
      <c r="Y86" s="386">
        <f t="shared" si="54"/>
        <v>0</v>
      </c>
      <c r="Z86" s="387">
        <v>0</v>
      </c>
      <c r="AA86" s="360">
        <v>0</v>
      </c>
      <c r="AB86" s="386">
        <f t="shared" si="55"/>
        <v>0</v>
      </c>
      <c r="AC86" s="387">
        <v>0</v>
      </c>
      <c r="AD86" s="360">
        <v>0</v>
      </c>
      <c r="AE86" s="386">
        <f t="shared" si="56"/>
        <v>0</v>
      </c>
      <c r="AF86" s="387">
        <v>0</v>
      </c>
      <c r="AG86" s="360">
        <v>9000</v>
      </c>
      <c r="AH86" s="386">
        <f t="shared" si="57"/>
        <v>0</v>
      </c>
      <c r="AI86" s="387">
        <v>9.8710000000000004</v>
      </c>
      <c r="AJ86" s="360">
        <v>9000</v>
      </c>
      <c r="AK86" s="386">
        <f t="shared" si="58"/>
        <v>88839</v>
      </c>
      <c r="AL86" s="387">
        <v>0</v>
      </c>
      <c r="AM86" s="360">
        <v>9000</v>
      </c>
      <c r="AN86" s="386">
        <f t="shared" si="59"/>
        <v>0</v>
      </c>
      <c r="AO86" s="327"/>
      <c r="AP86" s="378"/>
      <c r="AQ86" s="329"/>
    </row>
    <row r="87" spans="2:46" ht="25.5" customHeight="1" x14ac:dyDescent="0.2">
      <c r="B87" s="399"/>
      <c r="C87" s="422" t="s">
        <v>1583</v>
      </c>
      <c r="D87" s="367" t="s">
        <v>1580</v>
      </c>
      <c r="E87" s="387">
        <v>0</v>
      </c>
      <c r="F87" s="360">
        <v>0</v>
      </c>
      <c r="G87" s="386">
        <f t="shared" si="48"/>
        <v>0</v>
      </c>
      <c r="H87" s="387">
        <v>0</v>
      </c>
      <c r="I87" s="360">
        <v>0</v>
      </c>
      <c r="J87" s="386">
        <f t="shared" si="49"/>
        <v>0</v>
      </c>
      <c r="K87" s="387">
        <v>0</v>
      </c>
      <c r="L87" s="360">
        <v>0</v>
      </c>
      <c r="M87" s="386">
        <f t="shared" si="50"/>
        <v>0</v>
      </c>
      <c r="N87" s="387">
        <v>0</v>
      </c>
      <c r="O87" s="360">
        <v>0</v>
      </c>
      <c r="P87" s="386">
        <f t="shared" si="51"/>
        <v>0</v>
      </c>
      <c r="Q87" s="387">
        <v>0</v>
      </c>
      <c r="R87" s="360">
        <v>0</v>
      </c>
      <c r="S87" s="386">
        <f t="shared" si="52"/>
        <v>0</v>
      </c>
      <c r="T87" s="387">
        <v>0</v>
      </c>
      <c r="U87" s="360">
        <v>0</v>
      </c>
      <c r="V87" s="386">
        <f t="shared" si="53"/>
        <v>0</v>
      </c>
      <c r="W87" s="387">
        <v>0</v>
      </c>
      <c r="X87" s="360">
        <v>0</v>
      </c>
      <c r="Y87" s="386">
        <f t="shared" si="54"/>
        <v>0</v>
      </c>
      <c r="Z87" s="387">
        <v>0</v>
      </c>
      <c r="AA87" s="360">
        <v>0</v>
      </c>
      <c r="AB87" s="386">
        <f t="shared" si="55"/>
        <v>0</v>
      </c>
      <c r="AC87" s="387">
        <v>0</v>
      </c>
      <c r="AD87" s="360">
        <v>0</v>
      </c>
      <c r="AE87" s="386">
        <f t="shared" si="56"/>
        <v>0</v>
      </c>
      <c r="AF87" s="387">
        <v>0</v>
      </c>
      <c r="AG87" s="360">
        <v>0</v>
      </c>
      <c r="AH87" s="386">
        <f t="shared" si="57"/>
        <v>0</v>
      </c>
      <c r="AI87" s="387">
        <v>0</v>
      </c>
      <c r="AJ87" s="360">
        <v>0</v>
      </c>
      <c r="AK87" s="386">
        <f t="shared" si="58"/>
        <v>0</v>
      </c>
      <c r="AL87" s="387">
        <v>0</v>
      </c>
      <c r="AM87" s="360">
        <v>0</v>
      </c>
      <c r="AN87" s="386">
        <f t="shared" si="59"/>
        <v>0</v>
      </c>
      <c r="AO87" s="327"/>
      <c r="AP87" s="378"/>
      <c r="AQ87" s="329"/>
    </row>
    <row r="88" spans="2:46" x14ac:dyDescent="0.2">
      <c r="B88" s="399"/>
      <c r="C88" s="424" t="s">
        <v>1584</v>
      </c>
      <c r="D88" s="367" t="s">
        <v>1518</v>
      </c>
      <c r="E88" s="387">
        <v>1</v>
      </c>
      <c r="F88" s="425">
        <v>1680</v>
      </c>
      <c r="G88" s="386">
        <f t="shared" si="48"/>
        <v>1680</v>
      </c>
      <c r="H88" s="387">
        <v>0</v>
      </c>
      <c r="I88" s="425">
        <v>1680</v>
      </c>
      <c r="J88" s="386">
        <f t="shared" si="49"/>
        <v>0</v>
      </c>
      <c r="K88" s="387">
        <v>1</v>
      </c>
      <c r="L88" s="425">
        <v>1680</v>
      </c>
      <c r="M88" s="386">
        <f t="shared" si="50"/>
        <v>1680</v>
      </c>
      <c r="N88" s="387">
        <v>0</v>
      </c>
      <c r="O88" s="425">
        <v>0</v>
      </c>
      <c r="P88" s="386">
        <f t="shared" si="51"/>
        <v>0</v>
      </c>
      <c r="Q88" s="387">
        <v>1</v>
      </c>
      <c r="R88" s="425">
        <v>1680</v>
      </c>
      <c r="S88" s="386">
        <f t="shared" si="52"/>
        <v>1680</v>
      </c>
      <c r="T88" s="387">
        <v>0</v>
      </c>
      <c r="U88" s="425">
        <v>1680</v>
      </c>
      <c r="V88" s="386">
        <f t="shared" si="53"/>
        <v>0</v>
      </c>
      <c r="W88" s="387">
        <v>0</v>
      </c>
      <c r="X88" s="425">
        <v>0</v>
      </c>
      <c r="Y88" s="386">
        <f t="shared" si="54"/>
        <v>0</v>
      </c>
      <c r="Z88" s="387">
        <v>0</v>
      </c>
      <c r="AA88" s="425">
        <v>0</v>
      </c>
      <c r="AB88" s="386">
        <f t="shared" si="55"/>
        <v>0</v>
      </c>
      <c r="AC88" s="387">
        <v>0</v>
      </c>
      <c r="AD88" s="425">
        <v>0</v>
      </c>
      <c r="AE88" s="386">
        <f t="shared" si="56"/>
        <v>0</v>
      </c>
      <c r="AF88" s="387">
        <v>1</v>
      </c>
      <c r="AG88" s="425">
        <v>1680</v>
      </c>
      <c r="AH88" s="386">
        <f t="shared" si="57"/>
        <v>1680</v>
      </c>
      <c r="AI88" s="387">
        <v>0</v>
      </c>
      <c r="AJ88" s="425">
        <v>1680</v>
      </c>
      <c r="AK88" s="386">
        <f t="shared" si="58"/>
        <v>0</v>
      </c>
      <c r="AL88" s="387">
        <v>1</v>
      </c>
      <c r="AM88" s="425">
        <v>1680</v>
      </c>
      <c r="AN88" s="386">
        <f t="shared" si="59"/>
        <v>1680</v>
      </c>
      <c r="AO88" s="327"/>
      <c r="AP88" s="378"/>
      <c r="AQ88" s="329"/>
    </row>
    <row r="89" spans="2:46" x14ac:dyDescent="0.2">
      <c r="B89" s="399"/>
      <c r="C89" s="366" t="s">
        <v>1585</v>
      </c>
      <c r="D89" s="367" t="s">
        <v>1518</v>
      </c>
      <c r="E89" s="387">
        <v>0</v>
      </c>
      <c r="F89" s="425">
        <v>420</v>
      </c>
      <c r="G89" s="386">
        <f t="shared" si="48"/>
        <v>0</v>
      </c>
      <c r="H89" s="387">
        <v>0</v>
      </c>
      <c r="I89" s="425">
        <v>420</v>
      </c>
      <c r="J89" s="386">
        <f t="shared" si="49"/>
        <v>0</v>
      </c>
      <c r="K89" s="387">
        <v>0</v>
      </c>
      <c r="L89" s="425">
        <v>420</v>
      </c>
      <c r="M89" s="386">
        <f t="shared" si="50"/>
        <v>0</v>
      </c>
      <c r="N89" s="387">
        <v>0</v>
      </c>
      <c r="O89" s="425">
        <v>0</v>
      </c>
      <c r="P89" s="386">
        <f t="shared" si="51"/>
        <v>0</v>
      </c>
      <c r="Q89" s="387">
        <v>0</v>
      </c>
      <c r="R89" s="425">
        <v>420</v>
      </c>
      <c r="S89" s="386">
        <f t="shared" si="52"/>
        <v>0</v>
      </c>
      <c r="T89" s="387">
        <v>0</v>
      </c>
      <c r="U89" s="425">
        <v>420</v>
      </c>
      <c r="V89" s="386">
        <f t="shared" si="53"/>
        <v>0</v>
      </c>
      <c r="W89" s="387">
        <v>0</v>
      </c>
      <c r="X89" s="425">
        <v>0</v>
      </c>
      <c r="Y89" s="386">
        <f t="shared" si="54"/>
        <v>0</v>
      </c>
      <c r="Z89" s="387">
        <v>0</v>
      </c>
      <c r="AA89" s="425">
        <v>0</v>
      </c>
      <c r="AB89" s="386">
        <f t="shared" si="55"/>
        <v>0</v>
      </c>
      <c r="AC89" s="387">
        <v>0</v>
      </c>
      <c r="AD89" s="425">
        <v>0</v>
      </c>
      <c r="AE89" s="386">
        <f t="shared" si="56"/>
        <v>0</v>
      </c>
      <c r="AF89" s="387">
        <v>0</v>
      </c>
      <c r="AG89" s="425">
        <v>420</v>
      </c>
      <c r="AH89" s="386">
        <f t="shared" si="57"/>
        <v>0</v>
      </c>
      <c r="AI89" s="387">
        <v>0</v>
      </c>
      <c r="AJ89" s="425">
        <v>420</v>
      </c>
      <c r="AK89" s="386">
        <f t="shared" si="58"/>
        <v>0</v>
      </c>
      <c r="AL89" s="387">
        <v>1</v>
      </c>
      <c r="AM89" s="425">
        <v>420</v>
      </c>
      <c r="AN89" s="386">
        <f t="shared" si="59"/>
        <v>420</v>
      </c>
      <c r="AO89" s="327"/>
      <c r="AP89" s="378"/>
      <c r="AQ89" s="329"/>
    </row>
    <row r="90" spans="2:46" x14ac:dyDescent="0.2">
      <c r="B90" s="399"/>
      <c r="C90" s="366" t="s">
        <v>1586</v>
      </c>
      <c r="D90" s="367" t="s">
        <v>1518</v>
      </c>
      <c r="E90" s="387">
        <v>1</v>
      </c>
      <c r="F90" s="425">
        <v>13520</v>
      </c>
      <c r="G90" s="386">
        <f t="shared" si="48"/>
        <v>13520</v>
      </c>
      <c r="H90" s="387">
        <v>0</v>
      </c>
      <c r="I90" s="425">
        <v>13520</v>
      </c>
      <c r="J90" s="386">
        <f t="shared" si="49"/>
        <v>0</v>
      </c>
      <c r="K90" s="387">
        <v>0</v>
      </c>
      <c r="L90" s="425">
        <v>13520</v>
      </c>
      <c r="M90" s="386">
        <f t="shared" si="50"/>
        <v>0</v>
      </c>
      <c r="N90" s="387">
        <v>0</v>
      </c>
      <c r="O90" s="425">
        <v>0</v>
      </c>
      <c r="P90" s="386">
        <f t="shared" si="51"/>
        <v>0</v>
      </c>
      <c r="Q90" s="387">
        <v>1</v>
      </c>
      <c r="R90" s="425">
        <v>13520</v>
      </c>
      <c r="S90" s="386">
        <f t="shared" si="52"/>
        <v>13520</v>
      </c>
      <c r="T90" s="387">
        <v>0</v>
      </c>
      <c r="U90" s="425">
        <v>13520</v>
      </c>
      <c r="V90" s="386">
        <f t="shared" si="53"/>
        <v>0</v>
      </c>
      <c r="W90" s="387">
        <v>0</v>
      </c>
      <c r="X90" s="425">
        <v>0</v>
      </c>
      <c r="Y90" s="386">
        <f t="shared" si="54"/>
        <v>0</v>
      </c>
      <c r="Z90" s="387">
        <v>0</v>
      </c>
      <c r="AA90" s="425">
        <v>0</v>
      </c>
      <c r="AB90" s="386">
        <f t="shared" si="55"/>
        <v>0</v>
      </c>
      <c r="AC90" s="387">
        <v>0</v>
      </c>
      <c r="AD90" s="425">
        <v>0</v>
      </c>
      <c r="AE90" s="386">
        <f t="shared" si="56"/>
        <v>0</v>
      </c>
      <c r="AF90" s="387">
        <v>0</v>
      </c>
      <c r="AG90" s="425">
        <v>13520</v>
      </c>
      <c r="AH90" s="386">
        <f t="shared" si="57"/>
        <v>0</v>
      </c>
      <c r="AI90" s="387">
        <v>0</v>
      </c>
      <c r="AJ90" s="425">
        <v>13520</v>
      </c>
      <c r="AK90" s="386">
        <f t="shared" si="58"/>
        <v>0</v>
      </c>
      <c r="AL90" s="387">
        <v>0</v>
      </c>
      <c r="AM90" s="425">
        <v>13520</v>
      </c>
      <c r="AN90" s="386">
        <f t="shared" si="59"/>
        <v>0</v>
      </c>
      <c r="AO90" s="327"/>
      <c r="AP90" s="378"/>
      <c r="AQ90" s="329"/>
    </row>
    <row r="91" spans="2:46" x14ac:dyDescent="0.2">
      <c r="B91" s="399"/>
      <c r="C91" s="366" t="s">
        <v>1587</v>
      </c>
      <c r="D91" s="367" t="s">
        <v>1518</v>
      </c>
      <c r="E91" s="387">
        <v>0</v>
      </c>
      <c r="F91" s="360">
        <v>840</v>
      </c>
      <c r="G91" s="386">
        <f t="shared" si="48"/>
        <v>0</v>
      </c>
      <c r="H91" s="387">
        <v>0</v>
      </c>
      <c r="I91" s="360">
        <v>840</v>
      </c>
      <c r="J91" s="386">
        <f t="shared" si="49"/>
        <v>0</v>
      </c>
      <c r="K91" s="387">
        <v>0</v>
      </c>
      <c r="L91" s="360">
        <v>840</v>
      </c>
      <c r="M91" s="386">
        <f t="shared" si="50"/>
        <v>0</v>
      </c>
      <c r="N91" s="387">
        <v>0</v>
      </c>
      <c r="O91" s="360">
        <v>0</v>
      </c>
      <c r="P91" s="386">
        <f t="shared" si="51"/>
        <v>0</v>
      </c>
      <c r="Q91" s="387">
        <v>0</v>
      </c>
      <c r="R91" s="360">
        <v>840</v>
      </c>
      <c r="S91" s="386">
        <f t="shared" si="52"/>
        <v>0</v>
      </c>
      <c r="T91" s="387">
        <v>0</v>
      </c>
      <c r="U91" s="360">
        <v>840</v>
      </c>
      <c r="V91" s="386">
        <f t="shared" si="53"/>
        <v>0</v>
      </c>
      <c r="W91" s="387">
        <v>0</v>
      </c>
      <c r="X91" s="360">
        <v>0</v>
      </c>
      <c r="Y91" s="386">
        <f t="shared" si="54"/>
        <v>0</v>
      </c>
      <c r="Z91" s="387">
        <v>0</v>
      </c>
      <c r="AA91" s="360">
        <v>0</v>
      </c>
      <c r="AB91" s="386">
        <f t="shared" si="55"/>
        <v>0</v>
      </c>
      <c r="AC91" s="387">
        <v>0</v>
      </c>
      <c r="AD91" s="360">
        <v>0</v>
      </c>
      <c r="AE91" s="386">
        <f t="shared" si="56"/>
        <v>0</v>
      </c>
      <c r="AF91" s="387">
        <v>0</v>
      </c>
      <c r="AG91" s="360">
        <v>840</v>
      </c>
      <c r="AH91" s="386">
        <f t="shared" si="57"/>
        <v>0</v>
      </c>
      <c r="AI91" s="387">
        <v>0</v>
      </c>
      <c r="AJ91" s="360">
        <v>840</v>
      </c>
      <c r="AK91" s="386">
        <f t="shared" si="58"/>
        <v>0</v>
      </c>
      <c r="AL91" s="387">
        <v>0</v>
      </c>
      <c r="AM91" s="360">
        <v>840</v>
      </c>
      <c r="AN91" s="386">
        <f t="shared" si="59"/>
        <v>0</v>
      </c>
      <c r="AO91" s="327"/>
      <c r="AP91" s="378"/>
      <c r="AQ91" s="329"/>
    </row>
    <row r="92" spans="2:46" x14ac:dyDescent="0.2">
      <c r="B92" s="399"/>
      <c r="C92" s="422" t="s">
        <v>1588</v>
      </c>
      <c r="D92" s="367" t="s">
        <v>1518</v>
      </c>
      <c r="E92" s="387">
        <v>0</v>
      </c>
      <c r="F92" s="360">
        <v>23840</v>
      </c>
      <c r="G92" s="386">
        <f t="shared" si="48"/>
        <v>0</v>
      </c>
      <c r="H92" s="387">
        <v>0</v>
      </c>
      <c r="I92" s="360">
        <v>23840</v>
      </c>
      <c r="J92" s="386">
        <f t="shared" si="49"/>
        <v>0</v>
      </c>
      <c r="K92" s="387">
        <v>0</v>
      </c>
      <c r="L92" s="360">
        <v>23840</v>
      </c>
      <c r="M92" s="386">
        <f t="shared" si="50"/>
        <v>0</v>
      </c>
      <c r="N92" s="387">
        <v>0</v>
      </c>
      <c r="O92" s="360">
        <v>0</v>
      </c>
      <c r="P92" s="386">
        <f t="shared" si="51"/>
        <v>0</v>
      </c>
      <c r="Q92" s="387">
        <v>0</v>
      </c>
      <c r="R92" s="360">
        <v>23840</v>
      </c>
      <c r="S92" s="386">
        <f t="shared" si="52"/>
        <v>0</v>
      </c>
      <c r="T92" s="387">
        <v>0</v>
      </c>
      <c r="U92" s="360">
        <v>23840</v>
      </c>
      <c r="V92" s="386">
        <f t="shared" si="53"/>
        <v>0</v>
      </c>
      <c r="W92" s="387">
        <v>0</v>
      </c>
      <c r="X92" s="360">
        <v>0</v>
      </c>
      <c r="Y92" s="386">
        <f t="shared" si="54"/>
        <v>0</v>
      </c>
      <c r="Z92" s="387">
        <v>0</v>
      </c>
      <c r="AA92" s="360">
        <v>0</v>
      </c>
      <c r="AB92" s="386">
        <f t="shared" si="55"/>
        <v>0</v>
      </c>
      <c r="AC92" s="387">
        <v>0</v>
      </c>
      <c r="AD92" s="360">
        <v>0</v>
      </c>
      <c r="AE92" s="386">
        <f t="shared" si="56"/>
        <v>0</v>
      </c>
      <c r="AF92" s="387">
        <v>0</v>
      </c>
      <c r="AG92" s="360">
        <v>23840</v>
      </c>
      <c r="AH92" s="386">
        <f t="shared" si="57"/>
        <v>0</v>
      </c>
      <c r="AI92" s="387">
        <v>0</v>
      </c>
      <c r="AJ92" s="360">
        <v>23840</v>
      </c>
      <c r="AK92" s="386">
        <f t="shared" si="58"/>
        <v>0</v>
      </c>
      <c r="AL92" s="387">
        <v>0</v>
      </c>
      <c r="AM92" s="360">
        <v>23840</v>
      </c>
      <c r="AN92" s="386">
        <f t="shared" si="59"/>
        <v>0</v>
      </c>
      <c r="AO92" s="327"/>
      <c r="AP92" s="378"/>
      <c r="AQ92" s="329"/>
    </row>
    <row r="93" spans="2:46" x14ac:dyDescent="0.2">
      <c r="B93" s="399"/>
      <c r="C93" s="422" t="s">
        <v>1589</v>
      </c>
      <c r="D93" s="367" t="s">
        <v>1518</v>
      </c>
      <c r="E93" s="426">
        <v>0</v>
      </c>
      <c r="F93" s="360">
        <v>21360</v>
      </c>
      <c r="G93" s="386">
        <f t="shared" si="48"/>
        <v>0</v>
      </c>
      <c r="H93" s="426">
        <v>0</v>
      </c>
      <c r="I93" s="360">
        <v>21360</v>
      </c>
      <c r="J93" s="386">
        <f t="shared" si="49"/>
        <v>0</v>
      </c>
      <c r="K93" s="426">
        <v>0</v>
      </c>
      <c r="L93" s="360">
        <v>21360</v>
      </c>
      <c r="M93" s="386">
        <f t="shared" si="50"/>
        <v>0</v>
      </c>
      <c r="N93" s="426">
        <v>0</v>
      </c>
      <c r="O93" s="360">
        <v>0</v>
      </c>
      <c r="P93" s="386">
        <f t="shared" si="51"/>
        <v>0</v>
      </c>
      <c r="Q93" s="426">
        <v>0</v>
      </c>
      <c r="R93" s="360">
        <v>21360</v>
      </c>
      <c r="S93" s="386">
        <f t="shared" si="52"/>
        <v>0</v>
      </c>
      <c r="T93" s="426">
        <v>0</v>
      </c>
      <c r="U93" s="360">
        <v>21360</v>
      </c>
      <c r="V93" s="386">
        <f t="shared" si="53"/>
        <v>0</v>
      </c>
      <c r="W93" s="426">
        <v>0</v>
      </c>
      <c r="X93" s="360">
        <v>0</v>
      </c>
      <c r="Y93" s="386">
        <f t="shared" si="54"/>
        <v>0</v>
      </c>
      <c r="Z93" s="426">
        <v>0</v>
      </c>
      <c r="AA93" s="360">
        <v>0</v>
      </c>
      <c r="AB93" s="386">
        <f t="shared" si="55"/>
        <v>0</v>
      </c>
      <c r="AC93" s="426">
        <v>0</v>
      </c>
      <c r="AD93" s="360">
        <v>0</v>
      </c>
      <c r="AE93" s="386">
        <f t="shared" si="56"/>
        <v>0</v>
      </c>
      <c r="AF93" s="426">
        <v>0</v>
      </c>
      <c r="AG93" s="360">
        <v>21360</v>
      </c>
      <c r="AH93" s="386">
        <f t="shared" si="57"/>
        <v>0</v>
      </c>
      <c r="AI93" s="426">
        <v>0</v>
      </c>
      <c r="AJ93" s="360">
        <v>21360</v>
      </c>
      <c r="AK93" s="386">
        <f t="shared" si="58"/>
        <v>0</v>
      </c>
      <c r="AL93" s="426">
        <v>0</v>
      </c>
      <c r="AM93" s="360">
        <v>21360</v>
      </c>
      <c r="AN93" s="386">
        <f t="shared" si="59"/>
        <v>0</v>
      </c>
      <c r="AO93" s="327"/>
      <c r="AP93" s="378"/>
      <c r="AQ93" s="329"/>
    </row>
    <row r="94" spans="2:46" x14ac:dyDescent="0.2">
      <c r="B94" s="399"/>
      <c r="C94" s="422" t="s">
        <v>1590</v>
      </c>
      <c r="D94" s="367" t="s">
        <v>1518</v>
      </c>
      <c r="E94" s="387">
        <v>0</v>
      </c>
      <c r="F94" s="360">
        <v>40160</v>
      </c>
      <c r="G94" s="386">
        <f t="shared" si="48"/>
        <v>0</v>
      </c>
      <c r="H94" s="387">
        <v>0</v>
      </c>
      <c r="I94" s="360">
        <v>40160</v>
      </c>
      <c r="J94" s="386">
        <f t="shared" si="49"/>
        <v>0</v>
      </c>
      <c r="K94" s="387">
        <v>0</v>
      </c>
      <c r="L94" s="360">
        <v>40160</v>
      </c>
      <c r="M94" s="386">
        <f t="shared" si="50"/>
        <v>0</v>
      </c>
      <c r="N94" s="387">
        <v>0</v>
      </c>
      <c r="O94" s="360">
        <v>0</v>
      </c>
      <c r="P94" s="386">
        <f t="shared" si="51"/>
        <v>0</v>
      </c>
      <c r="Q94" s="387">
        <v>0</v>
      </c>
      <c r="R94" s="360">
        <v>40160</v>
      </c>
      <c r="S94" s="386">
        <f t="shared" si="52"/>
        <v>0</v>
      </c>
      <c r="T94" s="387">
        <v>0</v>
      </c>
      <c r="U94" s="360">
        <v>40160</v>
      </c>
      <c r="V94" s="386">
        <f t="shared" si="53"/>
        <v>0</v>
      </c>
      <c r="W94" s="387">
        <v>0</v>
      </c>
      <c r="X94" s="360">
        <v>0</v>
      </c>
      <c r="Y94" s="386">
        <f t="shared" si="54"/>
        <v>0</v>
      </c>
      <c r="Z94" s="387">
        <v>0</v>
      </c>
      <c r="AA94" s="360">
        <v>0</v>
      </c>
      <c r="AB94" s="386">
        <f t="shared" si="55"/>
        <v>0</v>
      </c>
      <c r="AC94" s="387">
        <v>0</v>
      </c>
      <c r="AD94" s="360">
        <v>0</v>
      </c>
      <c r="AE94" s="386">
        <f t="shared" si="56"/>
        <v>0</v>
      </c>
      <c r="AF94" s="387">
        <v>0</v>
      </c>
      <c r="AG94" s="360">
        <v>40160</v>
      </c>
      <c r="AH94" s="386">
        <f t="shared" si="57"/>
        <v>0</v>
      </c>
      <c r="AI94" s="387">
        <v>0</v>
      </c>
      <c r="AJ94" s="360">
        <v>40160</v>
      </c>
      <c r="AK94" s="386">
        <f t="shared" si="58"/>
        <v>0</v>
      </c>
      <c r="AL94" s="387">
        <v>0</v>
      </c>
      <c r="AM94" s="360">
        <v>40160</v>
      </c>
      <c r="AN94" s="386">
        <f t="shared" si="59"/>
        <v>0</v>
      </c>
      <c r="AO94" s="327"/>
      <c r="AP94" s="378"/>
      <c r="AQ94" s="329"/>
    </row>
    <row r="95" spans="2:46" x14ac:dyDescent="0.2">
      <c r="B95" s="399"/>
      <c r="C95" s="422" t="s">
        <v>1591</v>
      </c>
      <c r="D95" s="367" t="s">
        <v>1518</v>
      </c>
      <c r="E95" s="387">
        <v>0</v>
      </c>
      <c r="F95" s="360">
        <v>35760</v>
      </c>
      <c r="G95" s="386">
        <f t="shared" si="48"/>
        <v>0</v>
      </c>
      <c r="H95" s="387">
        <v>0</v>
      </c>
      <c r="I95" s="360">
        <v>35760</v>
      </c>
      <c r="J95" s="386">
        <f t="shared" si="49"/>
        <v>0</v>
      </c>
      <c r="K95" s="387">
        <v>0</v>
      </c>
      <c r="L95" s="360">
        <v>35760</v>
      </c>
      <c r="M95" s="386">
        <f t="shared" si="50"/>
        <v>0</v>
      </c>
      <c r="N95" s="387">
        <v>0</v>
      </c>
      <c r="O95" s="360">
        <v>0</v>
      </c>
      <c r="P95" s="386">
        <f t="shared" si="51"/>
        <v>0</v>
      </c>
      <c r="Q95" s="387">
        <v>0</v>
      </c>
      <c r="R95" s="360">
        <v>35760</v>
      </c>
      <c r="S95" s="386">
        <f t="shared" si="52"/>
        <v>0</v>
      </c>
      <c r="T95" s="387">
        <v>0</v>
      </c>
      <c r="U95" s="360">
        <v>35760</v>
      </c>
      <c r="V95" s="386">
        <f t="shared" si="53"/>
        <v>0</v>
      </c>
      <c r="W95" s="387">
        <v>0</v>
      </c>
      <c r="X95" s="360">
        <v>0</v>
      </c>
      <c r="Y95" s="386">
        <f t="shared" si="54"/>
        <v>0</v>
      </c>
      <c r="Z95" s="387">
        <v>0</v>
      </c>
      <c r="AA95" s="360">
        <v>0</v>
      </c>
      <c r="AB95" s="386">
        <f t="shared" si="55"/>
        <v>0</v>
      </c>
      <c r="AC95" s="387">
        <v>0</v>
      </c>
      <c r="AD95" s="360">
        <v>0</v>
      </c>
      <c r="AE95" s="386">
        <f t="shared" si="56"/>
        <v>0</v>
      </c>
      <c r="AF95" s="387">
        <v>0</v>
      </c>
      <c r="AG95" s="360">
        <v>35760</v>
      </c>
      <c r="AH95" s="386">
        <f t="shared" si="57"/>
        <v>0</v>
      </c>
      <c r="AI95" s="387">
        <v>0</v>
      </c>
      <c r="AJ95" s="360">
        <v>35760</v>
      </c>
      <c r="AK95" s="386">
        <f t="shared" si="58"/>
        <v>0</v>
      </c>
      <c r="AL95" s="387">
        <v>0</v>
      </c>
      <c r="AM95" s="360">
        <v>35760</v>
      </c>
      <c r="AN95" s="386">
        <f t="shared" si="59"/>
        <v>0</v>
      </c>
      <c r="AO95" s="327"/>
      <c r="AP95" s="378"/>
      <c r="AQ95" s="329"/>
    </row>
    <row r="96" spans="2:46" x14ac:dyDescent="0.2">
      <c r="B96" s="399"/>
      <c r="C96" s="427"/>
      <c r="D96" s="367"/>
      <c r="E96" s="387"/>
      <c r="F96" s="360"/>
      <c r="G96" s="340"/>
      <c r="H96" s="387"/>
      <c r="I96" s="360"/>
      <c r="J96" s="340"/>
      <c r="K96" s="387"/>
      <c r="L96" s="360"/>
      <c r="M96" s="340"/>
      <c r="N96" s="387"/>
      <c r="O96" s="360"/>
      <c r="P96" s="340"/>
      <c r="Q96" s="387"/>
      <c r="R96" s="360"/>
      <c r="S96" s="340"/>
      <c r="T96" s="387"/>
      <c r="U96" s="360"/>
      <c r="V96" s="340"/>
      <c r="W96" s="387"/>
      <c r="X96" s="360"/>
      <c r="Y96" s="340"/>
      <c r="Z96" s="387"/>
      <c r="AA96" s="360"/>
      <c r="AB96" s="340"/>
      <c r="AC96" s="387"/>
      <c r="AD96" s="360"/>
      <c r="AE96" s="340"/>
      <c r="AF96" s="387"/>
      <c r="AG96" s="360"/>
      <c r="AH96" s="340"/>
      <c r="AI96" s="387"/>
      <c r="AJ96" s="360"/>
      <c r="AK96" s="340"/>
      <c r="AL96" s="387"/>
      <c r="AM96" s="360"/>
      <c r="AN96" s="340"/>
      <c r="AO96" s="327"/>
      <c r="AP96" s="378"/>
      <c r="AQ96" s="329"/>
    </row>
    <row r="97" spans="2:46" s="307" customFormat="1" x14ac:dyDescent="0.2">
      <c r="B97" s="393"/>
      <c r="C97" s="401"/>
      <c r="D97" s="394"/>
      <c r="E97" s="395"/>
      <c r="F97" s="397"/>
      <c r="G97" s="402">
        <f>SUM(G84:G96)</f>
        <v>82241</v>
      </c>
      <c r="H97" s="395"/>
      <c r="I97" s="397"/>
      <c r="J97" s="402">
        <f>SUM(J84:J96)</f>
        <v>46503</v>
      </c>
      <c r="K97" s="395"/>
      <c r="L97" s="397"/>
      <c r="M97" s="402">
        <f>SUM(M84:M96)</f>
        <v>92850</v>
      </c>
      <c r="N97" s="395"/>
      <c r="O97" s="397"/>
      <c r="P97" s="402">
        <f>SUM(P84:P96)</f>
        <v>77175</v>
      </c>
      <c r="Q97" s="395"/>
      <c r="R97" s="397"/>
      <c r="S97" s="402">
        <f>SUM(S84:S96)</f>
        <v>19808</v>
      </c>
      <c r="T97" s="395"/>
      <c r="U97" s="397"/>
      <c r="V97" s="402">
        <f>SUM(V84:V96)</f>
        <v>113769</v>
      </c>
      <c r="W97" s="395"/>
      <c r="X97" s="397"/>
      <c r="Y97" s="402">
        <f>SUM(Y84:Y96)</f>
        <v>0</v>
      </c>
      <c r="Z97" s="395"/>
      <c r="AA97" s="397"/>
      <c r="AB97" s="402">
        <f>SUM(AB84:AB96)</f>
        <v>0</v>
      </c>
      <c r="AC97" s="395"/>
      <c r="AD97" s="397"/>
      <c r="AE97" s="402">
        <f>SUM(AE84:AE96)</f>
        <v>0</v>
      </c>
      <c r="AF97" s="395"/>
      <c r="AG97" s="397"/>
      <c r="AH97" s="402">
        <f>SUM(AH84:AH96)</f>
        <v>77118</v>
      </c>
      <c r="AI97" s="395"/>
      <c r="AJ97" s="397"/>
      <c r="AK97" s="402">
        <f>SUM(AK84:AK96)</f>
        <v>88839</v>
      </c>
      <c r="AL97" s="395"/>
      <c r="AM97" s="397"/>
      <c r="AN97" s="402">
        <f>SUM(AN84:AN96)</f>
        <v>172191</v>
      </c>
      <c r="AO97" s="377"/>
      <c r="AP97" s="378">
        <f>SUM(E97:AO97)</f>
        <v>770494</v>
      </c>
      <c r="AQ97" s="379"/>
      <c r="AT97" s="380">
        <v>2145304.2999999998</v>
      </c>
    </row>
    <row r="98" spans="2:46" x14ac:dyDescent="0.2">
      <c r="B98" s="398">
        <v>7</v>
      </c>
      <c r="C98" s="382" t="s">
        <v>1592</v>
      </c>
      <c r="D98" s="367"/>
      <c r="E98" s="362"/>
      <c r="F98" s="360"/>
      <c r="G98" s="370"/>
      <c r="H98" s="362"/>
      <c r="I98" s="360"/>
      <c r="J98" s="370"/>
      <c r="K98" s="362"/>
      <c r="L98" s="360"/>
      <c r="M98" s="370"/>
      <c r="N98" s="362"/>
      <c r="O98" s="360"/>
      <c r="P98" s="370"/>
      <c r="Q98" s="362"/>
      <c r="R98" s="360"/>
      <c r="S98" s="370"/>
      <c r="T98" s="362"/>
      <c r="U98" s="360"/>
      <c r="V98" s="370"/>
      <c r="W98" s="362"/>
      <c r="X98" s="360"/>
      <c r="Y98" s="370"/>
      <c r="Z98" s="362"/>
      <c r="AA98" s="360"/>
      <c r="AB98" s="370"/>
      <c r="AC98" s="362"/>
      <c r="AD98" s="360"/>
      <c r="AE98" s="370"/>
      <c r="AF98" s="362"/>
      <c r="AG98" s="360"/>
      <c r="AH98" s="370"/>
      <c r="AI98" s="362"/>
      <c r="AJ98" s="360"/>
      <c r="AK98" s="370"/>
      <c r="AL98" s="362"/>
      <c r="AM98" s="360"/>
      <c r="AN98" s="370"/>
      <c r="AO98" s="327"/>
      <c r="AP98" s="378"/>
      <c r="AQ98" s="329"/>
    </row>
    <row r="99" spans="2:46" x14ac:dyDescent="0.2">
      <c r="B99" s="399"/>
      <c r="C99" s="366" t="s">
        <v>1593</v>
      </c>
      <c r="D99" s="367" t="s">
        <v>1518</v>
      </c>
      <c r="E99" s="428">
        <v>1</v>
      </c>
      <c r="F99" s="425">
        <v>1000</v>
      </c>
      <c r="G99" s="386">
        <f>E99*F99</f>
        <v>1000</v>
      </c>
      <c r="H99" s="387">
        <v>0</v>
      </c>
      <c r="I99" s="360">
        <v>0</v>
      </c>
      <c r="J99" s="386">
        <f>H99*I99</f>
        <v>0</v>
      </c>
      <c r="K99" s="428">
        <v>1</v>
      </c>
      <c r="L99" s="425">
        <v>1000</v>
      </c>
      <c r="M99" s="386">
        <f>K99*L99</f>
        <v>1000</v>
      </c>
      <c r="N99" s="387">
        <v>0</v>
      </c>
      <c r="O99" s="360">
        <v>0</v>
      </c>
      <c r="P99" s="386">
        <f>N99*O99</f>
        <v>0</v>
      </c>
      <c r="Q99" s="428">
        <v>1</v>
      </c>
      <c r="R99" s="425">
        <v>1000</v>
      </c>
      <c r="S99" s="386">
        <f>Q99*R99</f>
        <v>1000</v>
      </c>
      <c r="T99" s="387">
        <v>0</v>
      </c>
      <c r="U99" s="360">
        <v>0</v>
      </c>
      <c r="V99" s="386">
        <f>T99*U99</f>
        <v>0</v>
      </c>
      <c r="W99" s="387">
        <v>0</v>
      </c>
      <c r="X99" s="360">
        <v>0</v>
      </c>
      <c r="Y99" s="386">
        <f>W99*X99</f>
        <v>0</v>
      </c>
      <c r="Z99" s="387">
        <v>1</v>
      </c>
      <c r="AA99" s="360">
        <v>1000</v>
      </c>
      <c r="AB99" s="386">
        <f>Z99*AA99</f>
        <v>1000</v>
      </c>
      <c r="AC99" s="387">
        <v>0</v>
      </c>
      <c r="AD99" s="360">
        <v>0</v>
      </c>
      <c r="AE99" s="386">
        <f>AC99*AD99</f>
        <v>0</v>
      </c>
      <c r="AF99" s="428">
        <v>1</v>
      </c>
      <c r="AG99" s="425">
        <v>1000</v>
      </c>
      <c r="AH99" s="386">
        <f>AF99*AG99</f>
        <v>1000</v>
      </c>
      <c r="AI99" s="387">
        <v>0</v>
      </c>
      <c r="AJ99" s="360">
        <v>0</v>
      </c>
      <c r="AK99" s="386">
        <f>AI99*AJ99</f>
        <v>0</v>
      </c>
      <c r="AL99" s="428">
        <v>1</v>
      </c>
      <c r="AM99" s="425">
        <v>1000</v>
      </c>
      <c r="AN99" s="386">
        <f>AL99*AM99</f>
        <v>1000</v>
      </c>
      <c r="AO99" s="327"/>
      <c r="AP99" s="378"/>
      <c r="AQ99" s="329"/>
    </row>
    <row r="100" spans="2:46" x14ac:dyDescent="0.2">
      <c r="B100" s="399"/>
      <c r="C100" s="366" t="s">
        <v>1594</v>
      </c>
      <c r="D100" s="367" t="s">
        <v>1518</v>
      </c>
      <c r="E100" s="387">
        <v>0</v>
      </c>
      <c r="F100" s="360">
        <v>0</v>
      </c>
      <c r="G100" s="386">
        <f>E100*F100</f>
        <v>0</v>
      </c>
      <c r="H100" s="387">
        <v>0</v>
      </c>
      <c r="I100" s="360">
        <v>0</v>
      </c>
      <c r="J100" s="386">
        <f>H100*I100</f>
        <v>0</v>
      </c>
      <c r="K100" s="387">
        <v>0</v>
      </c>
      <c r="L100" s="360">
        <v>0</v>
      </c>
      <c r="M100" s="386">
        <f>K100*L100</f>
        <v>0</v>
      </c>
      <c r="N100" s="387">
        <v>0</v>
      </c>
      <c r="O100" s="360">
        <v>0</v>
      </c>
      <c r="P100" s="386">
        <f>N100*O100</f>
        <v>0</v>
      </c>
      <c r="Q100" s="387">
        <v>0</v>
      </c>
      <c r="R100" s="360">
        <v>0</v>
      </c>
      <c r="S100" s="386">
        <f>Q100*R100</f>
        <v>0</v>
      </c>
      <c r="T100" s="387">
        <v>0</v>
      </c>
      <c r="U100" s="360">
        <v>0</v>
      </c>
      <c r="V100" s="386">
        <f>T100*U100</f>
        <v>0</v>
      </c>
      <c r="W100" s="387">
        <v>0</v>
      </c>
      <c r="X100" s="360">
        <v>0</v>
      </c>
      <c r="Y100" s="386">
        <f>W100*X100</f>
        <v>0</v>
      </c>
      <c r="Z100" s="387">
        <v>0</v>
      </c>
      <c r="AA100" s="360">
        <v>0</v>
      </c>
      <c r="AB100" s="386">
        <f>Z100*AA100</f>
        <v>0</v>
      </c>
      <c r="AC100" s="387">
        <v>0</v>
      </c>
      <c r="AD100" s="360">
        <v>0</v>
      </c>
      <c r="AE100" s="386">
        <f>AC100*AD100</f>
        <v>0</v>
      </c>
      <c r="AF100" s="387">
        <v>0</v>
      </c>
      <c r="AG100" s="360">
        <v>0</v>
      </c>
      <c r="AH100" s="386">
        <f>AF100*AG100</f>
        <v>0</v>
      </c>
      <c r="AI100" s="387">
        <v>0</v>
      </c>
      <c r="AJ100" s="360">
        <v>0</v>
      </c>
      <c r="AK100" s="386">
        <f>AI100*AJ100</f>
        <v>0</v>
      </c>
      <c r="AL100" s="428">
        <v>1</v>
      </c>
      <c r="AM100" s="425">
        <v>6950</v>
      </c>
      <c r="AN100" s="386">
        <f>AL100*AM100</f>
        <v>6950</v>
      </c>
      <c r="AO100" s="327"/>
      <c r="AP100" s="378"/>
      <c r="AQ100" s="329"/>
    </row>
    <row r="101" spans="2:46" x14ac:dyDescent="0.2">
      <c r="B101" s="399"/>
      <c r="C101" s="366" t="s">
        <v>1595</v>
      </c>
      <c r="D101" s="367" t="s">
        <v>1518</v>
      </c>
      <c r="E101" s="387">
        <v>0</v>
      </c>
      <c r="F101" s="360">
        <v>0</v>
      </c>
      <c r="G101" s="386">
        <f>E101*F101</f>
        <v>0</v>
      </c>
      <c r="H101" s="387">
        <v>0</v>
      </c>
      <c r="I101" s="360">
        <v>0</v>
      </c>
      <c r="J101" s="386">
        <f>H101*I101</f>
        <v>0</v>
      </c>
      <c r="K101" s="387">
        <v>0</v>
      </c>
      <c r="L101" s="360">
        <v>0</v>
      </c>
      <c r="M101" s="386">
        <f>K101*L101</f>
        <v>0</v>
      </c>
      <c r="N101" s="387">
        <v>0</v>
      </c>
      <c r="O101" s="360">
        <v>0</v>
      </c>
      <c r="P101" s="386">
        <f>N101*O101</f>
        <v>0</v>
      </c>
      <c r="Q101" s="387">
        <v>0</v>
      </c>
      <c r="R101" s="360">
        <v>0</v>
      </c>
      <c r="S101" s="386">
        <f>Q101*R101</f>
        <v>0</v>
      </c>
      <c r="T101" s="387">
        <v>0</v>
      </c>
      <c r="U101" s="360">
        <v>0</v>
      </c>
      <c r="V101" s="386">
        <f>T101*U101</f>
        <v>0</v>
      </c>
      <c r="W101" s="387">
        <v>0</v>
      </c>
      <c r="X101" s="360">
        <v>0</v>
      </c>
      <c r="Y101" s="386">
        <f>W101*X101</f>
        <v>0</v>
      </c>
      <c r="Z101" s="387">
        <v>0</v>
      </c>
      <c r="AA101" s="360">
        <v>0</v>
      </c>
      <c r="AB101" s="386">
        <f>Z101*AA101</f>
        <v>0</v>
      </c>
      <c r="AC101" s="387">
        <v>0</v>
      </c>
      <c r="AD101" s="360">
        <v>0</v>
      </c>
      <c r="AE101" s="386">
        <f>AC101*AD101</f>
        <v>0</v>
      </c>
      <c r="AF101" s="387">
        <v>0</v>
      </c>
      <c r="AG101" s="360">
        <v>0</v>
      </c>
      <c r="AH101" s="386">
        <f>AF101*AG101</f>
        <v>0</v>
      </c>
      <c r="AI101" s="387">
        <v>0</v>
      </c>
      <c r="AJ101" s="360">
        <v>0</v>
      </c>
      <c r="AK101" s="386">
        <f>AI101*AJ101</f>
        <v>0</v>
      </c>
      <c r="AL101" s="387">
        <v>0</v>
      </c>
      <c r="AM101" s="360">
        <v>0</v>
      </c>
      <c r="AN101" s="386">
        <f>AL101*AM101</f>
        <v>0</v>
      </c>
      <c r="AO101" s="327"/>
      <c r="AP101" s="378"/>
      <c r="AQ101" s="329"/>
    </row>
    <row r="102" spans="2:46" x14ac:dyDescent="0.2">
      <c r="B102" s="399"/>
      <c r="C102" s="429"/>
      <c r="D102" s="367"/>
      <c r="E102" s="387"/>
      <c r="F102" s="360"/>
      <c r="G102" s="386"/>
      <c r="H102" s="387"/>
      <c r="I102" s="360"/>
      <c r="J102" s="386"/>
      <c r="K102" s="387"/>
      <c r="L102" s="360"/>
      <c r="M102" s="386"/>
      <c r="N102" s="387"/>
      <c r="O102" s="360"/>
      <c r="P102" s="386"/>
      <c r="Q102" s="387"/>
      <c r="R102" s="360"/>
      <c r="S102" s="386"/>
      <c r="T102" s="387"/>
      <c r="U102" s="360"/>
      <c r="V102" s="386"/>
      <c r="W102" s="387"/>
      <c r="X102" s="360"/>
      <c r="Y102" s="386"/>
      <c r="Z102" s="387"/>
      <c r="AA102" s="360"/>
      <c r="AB102" s="386"/>
      <c r="AC102" s="387"/>
      <c r="AD102" s="360"/>
      <c r="AE102" s="386"/>
      <c r="AF102" s="387"/>
      <c r="AG102" s="360"/>
      <c r="AH102" s="386"/>
      <c r="AI102" s="387"/>
      <c r="AJ102" s="360"/>
      <c r="AK102" s="386"/>
      <c r="AL102" s="387"/>
      <c r="AM102" s="360"/>
      <c r="AN102" s="386"/>
      <c r="AO102" s="327"/>
      <c r="AP102" s="378"/>
      <c r="AQ102" s="329"/>
    </row>
    <row r="103" spans="2:46" s="307" customFormat="1" x14ac:dyDescent="0.2">
      <c r="B103" s="393"/>
      <c r="C103" s="372"/>
      <c r="D103" s="394"/>
      <c r="E103" s="397"/>
      <c r="F103" s="395"/>
      <c r="G103" s="396">
        <f>SUM(G99:G102)</f>
        <v>1000</v>
      </c>
      <c r="H103" s="397"/>
      <c r="I103" s="395"/>
      <c r="J103" s="396">
        <f>SUM(J99:J102)</f>
        <v>0</v>
      </c>
      <c r="K103" s="397"/>
      <c r="L103" s="395"/>
      <c r="M103" s="396">
        <f>SUM(M99:M102)</f>
        <v>1000</v>
      </c>
      <c r="N103" s="397"/>
      <c r="O103" s="395"/>
      <c r="P103" s="396">
        <f>SUM(P99:P102)</f>
        <v>0</v>
      </c>
      <c r="Q103" s="397"/>
      <c r="R103" s="395"/>
      <c r="S103" s="396">
        <f>SUM(S99:S102)</f>
        <v>1000</v>
      </c>
      <c r="T103" s="397"/>
      <c r="U103" s="395"/>
      <c r="V103" s="396">
        <f>SUM(V99:V102)</f>
        <v>0</v>
      </c>
      <c r="W103" s="397"/>
      <c r="X103" s="395"/>
      <c r="Y103" s="396">
        <f>SUM(Y99:Y102)</f>
        <v>0</v>
      </c>
      <c r="Z103" s="397"/>
      <c r="AA103" s="395"/>
      <c r="AB103" s="396">
        <f>SUM(AB99:AB102)</f>
        <v>1000</v>
      </c>
      <c r="AC103" s="397"/>
      <c r="AD103" s="395"/>
      <c r="AE103" s="396">
        <f>SUM(AE99:AE102)</f>
        <v>0</v>
      </c>
      <c r="AF103" s="397"/>
      <c r="AG103" s="395"/>
      <c r="AH103" s="396">
        <f>SUM(AH99:AH102)</f>
        <v>1000</v>
      </c>
      <c r="AI103" s="397"/>
      <c r="AJ103" s="395"/>
      <c r="AK103" s="396">
        <f>SUM(AK99:AK102)</f>
        <v>0</v>
      </c>
      <c r="AL103" s="397"/>
      <c r="AM103" s="395"/>
      <c r="AN103" s="396">
        <f>SUM(AN99:AN102)</f>
        <v>7950</v>
      </c>
      <c r="AO103" s="377"/>
      <c r="AP103" s="378">
        <f>SUM(E103:AO103)</f>
        <v>12950</v>
      </c>
      <c r="AQ103" s="379"/>
      <c r="AT103" s="380">
        <v>21000</v>
      </c>
    </row>
    <row r="104" spans="2:46" x14ac:dyDescent="0.2">
      <c r="B104" s="398">
        <v>8</v>
      </c>
      <c r="C104" s="382" t="s">
        <v>8</v>
      </c>
      <c r="D104" s="367"/>
      <c r="E104" s="369"/>
      <c r="F104" s="360"/>
      <c r="G104" s="370"/>
      <c r="H104" s="369"/>
      <c r="I104" s="360"/>
      <c r="J104" s="370"/>
      <c r="K104" s="369"/>
      <c r="L104" s="360"/>
      <c r="M104" s="370"/>
      <c r="N104" s="369"/>
      <c r="O104" s="360"/>
      <c r="P104" s="370"/>
      <c r="Q104" s="369"/>
      <c r="R104" s="360"/>
      <c r="S104" s="370"/>
      <c r="T104" s="369"/>
      <c r="U104" s="360"/>
      <c r="V104" s="370"/>
      <c r="W104" s="369"/>
      <c r="X104" s="360"/>
      <c r="Y104" s="370"/>
      <c r="Z104" s="369"/>
      <c r="AA104" s="360"/>
      <c r="AB104" s="370"/>
      <c r="AC104" s="369"/>
      <c r="AD104" s="360"/>
      <c r="AE104" s="370"/>
      <c r="AF104" s="369"/>
      <c r="AG104" s="360"/>
      <c r="AH104" s="370"/>
      <c r="AI104" s="369"/>
      <c r="AJ104" s="360"/>
      <c r="AK104" s="370"/>
      <c r="AL104" s="369"/>
      <c r="AM104" s="360"/>
      <c r="AN104" s="370"/>
      <c r="AO104" s="327"/>
      <c r="AP104" s="378"/>
      <c r="AQ104" s="329"/>
    </row>
    <row r="105" spans="2:46" x14ac:dyDescent="0.2">
      <c r="B105" s="383"/>
      <c r="C105" s="429" t="s">
        <v>1596</v>
      </c>
      <c r="D105" s="359" t="s">
        <v>1518</v>
      </c>
      <c r="E105" s="428">
        <v>0</v>
      </c>
      <c r="F105" s="425">
        <v>55000</v>
      </c>
      <c r="G105" s="386">
        <f t="shared" ref="G105:G114" si="60">E105*F105</f>
        <v>0</v>
      </c>
      <c r="H105" s="428">
        <v>0</v>
      </c>
      <c r="I105" s="425">
        <v>55000</v>
      </c>
      <c r="J105" s="386">
        <f t="shared" ref="J105:J114" si="61">H105*I105</f>
        <v>0</v>
      </c>
      <c r="K105" s="428">
        <v>0</v>
      </c>
      <c r="L105" s="425">
        <v>55000</v>
      </c>
      <c r="M105" s="386">
        <f t="shared" ref="M105:M114" si="62">K105*L105</f>
        <v>0</v>
      </c>
      <c r="N105" s="428">
        <v>0</v>
      </c>
      <c r="O105" s="425">
        <v>55000</v>
      </c>
      <c r="P105" s="386">
        <f t="shared" ref="P105:P114" si="63">N105*O105</f>
        <v>0</v>
      </c>
      <c r="Q105" s="428">
        <v>0</v>
      </c>
      <c r="R105" s="425">
        <v>0</v>
      </c>
      <c r="S105" s="386">
        <f t="shared" ref="S105:S114" si="64">Q105*R105</f>
        <v>0</v>
      </c>
      <c r="T105" s="430">
        <v>0</v>
      </c>
      <c r="U105" s="368">
        <v>0</v>
      </c>
      <c r="V105" s="386">
        <f t="shared" ref="V105:V114" si="65">T105*U105</f>
        <v>0</v>
      </c>
      <c r="W105" s="430">
        <v>0</v>
      </c>
      <c r="X105" s="425">
        <v>0</v>
      </c>
      <c r="Y105" s="386">
        <f t="shared" ref="Y105:Y113" si="66">W105*X105</f>
        <v>0</v>
      </c>
      <c r="Z105" s="430">
        <v>0</v>
      </c>
      <c r="AA105" s="425">
        <v>0</v>
      </c>
      <c r="AB105" s="386">
        <f t="shared" ref="AB105:AB113" si="67">Z105*AA105</f>
        <v>0</v>
      </c>
      <c r="AC105" s="430">
        <v>0</v>
      </c>
      <c r="AD105" s="425">
        <v>0</v>
      </c>
      <c r="AE105" s="386">
        <f t="shared" ref="AE105:AE113" si="68">AC105*AD105</f>
        <v>0</v>
      </c>
      <c r="AF105" s="430">
        <v>0</v>
      </c>
      <c r="AG105" s="368">
        <v>0</v>
      </c>
      <c r="AH105" s="386">
        <f t="shared" ref="AH105:AH113" si="69">AF105*AG105</f>
        <v>0</v>
      </c>
      <c r="AI105" s="430">
        <v>0</v>
      </c>
      <c r="AJ105" s="368">
        <v>0</v>
      </c>
      <c r="AK105" s="386">
        <f t="shared" ref="AK105:AK113" si="70">AI105*AJ105</f>
        <v>0</v>
      </c>
      <c r="AL105" s="430">
        <v>0</v>
      </c>
      <c r="AM105" s="368">
        <v>0</v>
      </c>
      <c r="AN105" s="386">
        <f t="shared" ref="AN105:AN113" si="71">AL105*AM105</f>
        <v>0</v>
      </c>
      <c r="AO105" s="327"/>
      <c r="AP105" s="378"/>
      <c r="AQ105" s="329"/>
    </row>
    <row r="106" spans="2:46" x14ac:dyDescent="0.2">
      <c r="B106" s="383"/>
      <c r="C106" s="366" t="s">
        <v>1597</v>
      </c>
      <c r="D106" s="359" t="s">
        <v>1518</v>
      </c>
      <c r="E106" s="420">
        <v>1</v>
      </c>
      <c r="F106" s="368">
        <v>26500</v>
      </c>
      <c r="G106" s="386">
        <f t="shared" si="60"/>
        <v>26500</v>
      </c>
      <c r="H106" s="420">
        <v>0</v>
      </c>
      <c r="I106" s="368">
        <v>13500</v>
      </c>
      <c r="J106" s="386">
        <f t="shared" si="61"/>
        <v>0</v>
      </c>
      <c r="K106" s="420">
        <v>1</v>
      </c>
      <c r="L106" s="368">
        <v>13000</v>
      </c>
      <c r="M106" s="386">
        <f t="shared" si="62"/>
        <v>13000</v>
      </c>
      <c r="N106" s="420">
        <v>0</v>
      </c>
      <c r="O106" s="368">
        <v>13500</v>
      </c>
      <c r="P106" s="386">
        <f t="shared" si="63"/>
        <v>0</v>
      </c>
      <c r="Q106" s="420">
        <v>1</v>
      </c>
      <c r="R106" s="368">
        <v>18500</v>
      </c>
      <c r="S106" s="386">
        <f t="shared" si="64"/>
        <v>18500</v>
      </c>
      <c r="T106" s="430">
        <v>0</v>
      </c>
      <c r="U106" s="368">
        <v>0</v>
      </c>
      <c r="V106" s="386">
        <f t="shared" si="65"/>
        <v>0</v>
      </c>
      <c r="W106" s="430">
        <v>0</v>
      </c>
      <c r="X106" s="368">
        <v>18500</v>
      </c>
      <c r="Y106" s="386">
        <f t="shared" si="66"/>
        <v>0</v>
      </c>
      <c r="Z106" s="430">
        <v>1</v>
      </c>
      <c r="AA106" s="368">
        <v>13000</v>
      </c>
      <c r="AB106" s="386">
        <f t="shared" si="67"/>
        <v>13000</v>
      </c>
      <c r="AC106" s="430">
        <v>0</v>
      </c>
      <c r="AD106" s="368">
        <v>18500</v>
      </c>
      <c r="AE106" s="386">
        <f t="shared" si="68"/>
        <v>0</v>
      </c>
      <c r="AF106" s="430">
        <v>1</v>
      </c>
      <c r="AG106" s="368">
        <v>14000</v>
      </c>
      <c r="AH106" s="386">
        <f t="shared" si="69"/>
        <v>14000</v>
      </c>
      <c r="AI106" s="430">
        <v>0</v>
      </c>
      <c r="AJ106" s="368">
        <v>0</v>
      </c>
      <c r="AK106" s="386">
        <f t="shared" si="70"/>
        <v>0</v>
      </c>
      <c r="AL106" s="430">
        <v>1</v>
      </c>
      <c r="AM106" s="368">
        <v>22000</v>
      </c>
      <c r="AN106" s="386">
        <f t="shared" si="71"/>
        <v>22000</v>
      </c>
      <c r="AO106" s="327"/>
      <c r="AP106" s="378"/>
      <c r="AQ106" s="329"/>
    </row>
    <row r="107" spans="2:46" x14ac:dyDescent="0.2">
      <c r="B107" s="383"/>
      <c r="C107" s="366" t="s">
        <v>1598</v>
      </c>
      <c r="D107" s="359" t="s">
        <v>1580</v>
      </c>
      <c r="E107" s="420">
        <v>0</v>
      </c>
      <c r="F107" s="368">
        <v>1900</v>
      </c>
      <c r="G107" s="386">
        <f t="shared" si="60"/>
        <v>0</v>
      </c>
      <c r="H107" s="420">
        <v>2.02</v>
      </c>
      <c r="I107" s="368">
        <v>2300</v>
      </c>
      <c r="J107" s="386">
        <f t="shared" si="61"/>
        <v>4646</v>
      </c>
      <c r="K107" s="420">
        <v>0</v>
      </c>
      <c r="L107" s="368">
        <v>1900</v>
      </c>
      <c r="M107" s="386">
        <f t="shared" si="62"/>
        <v>0</v>
      </c>
      <c r="N107" s="420">
        <v>2.85</v>
      </c>
      <c r="O107" s="368">
        <v>2300</v>
      </c>
      <c r="P107" s="386">
        <f t="shared" si="63"/>
        <v>6555</v>
      </c>
      <c r="Q107" s="420">
        <v>0</v>
      </c>
      <c r="R107" s="368">
        <v>2300</v>
      </c>
      <c r="S107" s="386">
        <f t="shared" si="64"/>
        <v>0</v>
      </c>
      <c r="T107" s="430">
        <v>0</v>
      </c>
      <c r="U107" s="368">
        <v>0</v>
      </c>
      <c r="V107" s="386">
        <f t="shared" si="65"/>
        <v>0</v>
      </c>
      <c r="W107" s="430">
        <v>3.3</v>
      </c>
      <c r="X107" s="368">
        <v>2300</v>
      </c>
      <c r="Y107" s="386">
        <f t="shared" si="66"/>
        <v>7590</v>
      </c>
      <c r="Z107" s="430">
        <v>0</v>
      </c>
      <c r="AA107" s="368">
        <v>2300</v>
      </c>
      <c r="AB107" s="386">
        <f t="shared" si="67"/>
        <v>0</v>
      </c>
      <c r="AC107" s="430">
        <v>3.6</v>
      </c>
      <c r="AD107" s="368">
        <v>2300</v>
      </c>
      <c r="AE107" s="386">
        <f t="shared" si="68"/>
        <v>8280</v>
      </c>
      <c r="AF107" s="430">
        <v>0</v>
      </c>
      <c r="AG107" s="368">
        <v>0</v>
      </c>
      <c r="AH107" s="386">
        <f t="shared" si="69"/>
        <v>0</v>
      </c>
      <c r="AI107" s="430">
        <v>6</v>
      </c>
      <c r="AJ107" s="368">
        <v>2300</v>
      </c>
      <c r="AK107" s="386">
        <f t="shared" si="70"/>
        <v>13800</v>
      </c>
      <c r="AL107" s="430">
        <v>0</v>
      </c>
      <c r="AM107" s="368">
        <v>0</v>
      </c>
      <c r="AN107" s="386">
        <f t="shared" si="71"/>
        <v>0</v>
      </c>
      <c r="AO107" s="327"/>
      <c r="AP107" s="378"/>
      <c r="AQ107" s="329"/>
    </row>
    <row r="108" spans="2:46" x14ac:dyDescent="0.2">
      <c r="B108" s="383"/>
      <c r="C108" s="366" t="s">
        <v>1599</v>
      </c>
      <c r="D108" s="359" t="s">
        <v>1518</v>
      </c>
      <c r="E108" s="420">
        <v>0</v>
      </c>
      <c r="F108" s="425">
        <v>2000</v>
      </c>
      <c r="G108" s="386">
        <f t="shared" si="60"/>
        <v>0</v>
      </c>
      <c r="H108" s="420">
        <v>0</v>
      </c>
      <c r="I108" s="425">
        <v>2000</v>
      </c>
      <c r="J108" s="386">
        <f t="shared" si="61"/>
        <v>0</v>
      </c>
      <c r="K108" s="420">
        <v>0</v>
      </c>
      <c r="L108" s="425">
        <v>2000</v>
      </c>
      <c r="M108" s="386">
        <f t="shared" si="62"/>
        <v>0</v>
      </c>
      <c r="N108" s="420">
        <v>0</v>
      </c>
      <c r="O108" s="425">
        <v>2000</v>
      </c>
      <c r="P108" s="386">
        <f t="shared" si="63"/>
        <v>0</v>
      </c>
      <c r="Q108" s="420">
        <v>0</v>
      </c>
      <c r="R108" s="425">
        <v>0</v>
      </c>
      <c r="S108" s="386">
        <f t="shared" si="64"/>
        <v>0</v>
      </c>
      <c r="T108" s="430">
        <v>0</v>
      </c>
      <c r="U108" s="368">
        <v>0</v>
      </c>
      <c r="V108" s="386">
        <f t="shared" si="65"/>
        <v>0</v>
      </c>
      <c r="W108" s="430">
        <v>0</v>
      </c>
      <c r="X108" s="425">
        <v>0</v>
      </c>
      <c r="Y108" s="386">
        <f t="shared" si="66"/>
        <v>0</v>
      </c>
      <c r="Z108" s="430">
        <v>0</v>
      </c>
      <c r="AA108" s="425">
        <v>0</v>
      </c>
      <c r="AB108" s="386">
        <f t="shared" si="67"/>
        <v>0</v>
      </c>
      <c r="AC108" s="430">
        <v>0</v>
      </c>
      <c r="AD108" s="425">
        <v>0</v>
      </c>
      <c r="AE108" s="386">
        <f t="shared" si="68"/>
        <v>0</v>
      </c>
      <c r="AF108" s="430">
        <v>0</v>
      </c>
      <c r="AG108" s="368">
        <v>0</v>
      </c>
      <c r="AH108" s="386">
        <f t="shared" si="69"/>
        <v>0</v>
      </c>
      <c r="AI108" s="430">
        <v>0</v>
      </c>
      <c r="AJ108" s="368">
        <v>0</v>
      </c>
      <c r="AK108" s="386">
        <f t="shared" si="70"/>
        <v>0</v>
      </c>
      <c r="AL108" s="430">
        <v>0</v>
      </c>
      <c r="AM108" s="368">
        <v>0</v>
      </c>
      <c r="AN108" s="386">
        <f t="shared" si="71"/>
        <v>0</v>
      </c>
      <c r="AO108" s="327"/>
      <c r="AP108" s="378"/>
      <c r="AQ108" s="329"/>
    </row>
    <row r="109" spans="2:46" x14ac:dyDescent="0.2">
      <c r="B109" s="383"/>
      <c r="C109" s="366" t="s">
        <v>1600</v>
      </c>
      <c r="D109" s="359" t="s">
        <v>1580</v>
      </c>
      <c r="E109" s="420">
        <v>0</v>
      </c>
      <c r="F109" s="425">
        <v>0</v>
      </c>
      <c r="G109" s="386">
        <f t="shared" si="60"/>
        <v>0</v>
      </c>
      <c r="H109" s="420">
        <v>0</v>
      </c>
      <c r="I109" s="425">
        <v>0</v>
      </c>
      <c r="J109" s="386">
        <f t="shared" si="61"/>
        <v>0</v>
      </c>
      <c r="K109" s="420">
        <v>0</v>
      </c>
      <c r="L109" s="425">
        <v>0</v>
      </c>
      <c r="M109" s="386">
        <f t="shared" si="62"/>
        <v>0</v>
      </c>
      <c r="N109" s="420">
        <v>0</v>
      </c>
      <c r="O109" s="425">
        <v>0</v>
      </c>
      <c r="P109" s="386">
        <f t="shared" si="63"/>
        <v>0</v>
      </c>
      <c r="Q109" s="420">
        <v>0</v>
      </c>
      <c r="R109" s="425">
        <v>0</v>
      </c>
      <c r="S109" s="386">
        <f t="shared" si="64"/>
        <v>0</v>
      </c>
      <c r="T109" s="430">
        <v>0</v>
      </c>
      <c r="U109" s="368">
        <v>0</v>
      </c>
      <c r="V109" s="386">
        <f t="shared" si="65"/>
        <v>0</v>
      </c>
      <c r="W109" s="430">
        <v>0</v>
      </c>
      <c r="X109" s="425">
        <v>0</v>
      </c>
      <c r="Y109" s="386">
        <f t="shared" si="66"/>
        <v>0</v>
      </c>
      <c r="Z109" s="430">
        <v>0</v>
      </c>
      <c r="AA109" s="425">
        <v>0</v>
      </c>
      <c r="AB109" s="386">
        <f t="shared" si="67"/>
        <v>0</v>
      </c>
      <c r="AC109" s="430">
        <v>0</v>
      </c>
      <c r="AD109" s="425">
        <v>0</v>
      </c>
      <c r="AE109" s="386">
        <f t="shared" si="68"/>
        <v>0</v>
      </c>
      <c r="AF109" s="430">
        <v>0</v>
      </c>
      <c r="AG109" s="368">
        <v>0</v>
      </c>
      <c r="AH109" s="386">
        <f t="shared" si="69"/>
        <v>0</v>
      </c>
      <c r="AI109" s="430">
        <v>0</v>
      </c>
      <c r="AJ109" s="368">
        <v>0</v>
      </c>
      <c r="AK109" s="386">
        <f t="shared" si="70"/>
        <v>0</v>
      </c>
      <c r="AL109" s="430">
        <v>0</v>
      </c>
      <c r="AM109" s="368">
        <v>0</v>
      </c>
      <c r="AN109" s="386">
        <f t="shared" si="71"/>
        <v>0</v>
      </c>
      <c r="AO109" s="327"/>
      <c r="AP109" s="378"/>
      <c r="AQ109" s="329"/>
    </row>
    <row r="110" spans="2:46" x14ac:dyDescent="0.2">
      <c r="B110" s="383"/>
      <c r="C110" s="429" t="s">
        <v>1601</v>
      </c>
      <c r="D110" s="359" t="s">
        <v>1518</v>
      </c>
      <c r="E110" s="420">
        <v>0</v>
      </c>
      <c r="F110" s="425">
        <v>0</v>
      </c>
      <c r="G110" s="386">
        <f t="shared" si="60"/>
        <v>0</v>
      </c>
      <c r="H110" s="420">
        <v>0</v>
      </c>
      <c r="I110" s="425">
        <v>0</v>
      </c>
      <c r="J110" s="386">
        <f t="shared" si="61"/>
        <v>0</v>
      </c>
      <c r="K110" s="420">
        <v>0</v>
      </c>
      <c r="L110" s="425">
        <v>0</v>
      </c>
      <c r="M110" s="386">
        <f t="shared" si="62"/>
        <v>0</v>
      </c>
      <c r="N110" s="420">
        <v>0</v>
      </c>
      <c r="O110" s="425">
        <v>0</v>
      </c>
      <c r="P110" s="386">
        <f t="shared" si="63"/>
        <v>0</v>
      </c>
      <c r="Q110" s="420">
        <v>0</v>
      </c>
      <c r="R110" s="425">
        <v>0</v>
      </c>
      <c r="S110" s="386">
        <f t="shared" si="64"/>
        <v>0</v>
      </c>
      <c r="T110" s="430">
        <v>0</v>
      </c>
      <c r="U110" s="368">
        <v>0</v>
      </c>
      <c r="V110" s="386">
        <f t="shared" si="65"/>
        <v>0</v>
      </c>
      <c r="W110" s="430">
        <v>0</v>
      </c>
      <c r="X110" s="425">
        <v>0</v>
      </c>
      <c r="Y110" s="386">
        <f t="shared" si="66"/>
        <v>0</v>
      </c>
      <c r="Z110" s="430">
        <v>0</v>
      </c>
      <c r="AA110" s="425">
        <v>0</v>
      </c>
      <c r="AB110" s="386">
        <f t="shared" si="67"/>
        <v>0</v>
      </c>
      <c r="AC110" s="430">
        <v>0</v>
      </c>
      <c r="AD110" s="425">
        <v>0</v>
      </c>
      <c r="AE110" s="386">
        <f t="shared" si="68"/>
        <v>0</v>
      </c>
      <c r="AF110" s="430">
        <v>0</v>
      </c>
      <c r="AG110" s="368">
        <v>0</v>
      </c>
      <c r="AH110" s="386">
        <f t="shared" si="69"/>
        <v>0</v>
      </c>
      <c r="AI110" s="430">
        <v>0</v>
      </c>
      <c r="AJ110" s="368">
        <v>0</v>
      </c>
      <c r="AK110" s="386">
        <f t="shared" si="70"/>
        <v>0</v>
      </c>
      <c r="AL110" s="430">
        <v>0</v>
      </c>
      <c r="AM110" s="368">
        <v>0</v>
      </c>
      <c r="AN110" s="386">
        <f t="shared" si="71"/>
        <v>0</v>
      </c>
      <c r="AO110" s="327"/>
      <c r="AP110" s="378"/>
      <c r="AQ110" s="329"/>
    </row>
    <row r="111" spans="2:46" x14ac:dyDescent="0.2">
      <c r="B111" s="383"/>
      <c r="C111" s="366" t="s">
        <v>1602</v>
      </c>
      <c r="D111" s="359" t="s">
        <v>1518</v>
      </c>
      <c r="E111" s="420">
        <v>0</v>
      </c>
      <c r="F111" s="368">
        <v>0</v>
      </c>
      <c r="G111" s="386">
        <f t="shared" si="60"/>
        <v>0</v>
      </c>
      <c r="H111" s="420">
        <v>0</v>
      </c>
      <c r="I111" s="368">
        <v>0</v>
      </c>
      <c r="J111" s="386">
        <f t="shared" si="61"/>
        <v>0</v>
      </c>
      <c r="K111" s="420">
        <v>0</v>
      </c>
      <c r="L111" s="368">
        <v>0</v>
      </c>
      <c r="M111" s="386">
        <f t="shared" si="62"/>
        <v>0</v>
      </c>
      <c r="N111" s="420">
        <v>0</v>
      </c>
      <c r="O111" s="368">
        <v>0</v>
      </c>
      <c r="P111" s="386">
        <f t="shared" si="63"/>
        <v>0</v>
      </c>
      <c r="Q111" s="420">
        <v>0</v>
      </c>
      <c r="R111" s="368">
        <v>0</v>
      </c>
      <c r="S111" s="386">
        <f t="shared" si="64"/>
        <v>0</v>
      </c>
      <c r="T111" s="430">
        <v>0</v>
      </c>
      <c r="U111" s="368">
        <v>0</v>
      </c>
      <c r="V111" s="386">
        <f t="shared" si="65"/>
        <v>0</v>
      </c>
      <c r="W111" s="430">
        <v>0</v>
      </c>
      <c r="X111" s="368">
        <v>0</v>
      </c>
      <c r="Y111" s="386">
        <f t="shared" si="66"/>
        <v>0</v>
      </c>
      <c r="Z111" s="430">
        <v>0</v>
      </c>
      <c r="AA111" s="368">
        <v>0</v>
      </c>
      <c r="AB111" s="386">
        <f t="shared" si="67"/>
        <v>0</v>
      </c>
      <c r="AC111" s="430">
        <v>0</v>
      </c>
      <c r="AD111" s="368">
        <v>0</v>
      </c>
      <c r="AE111" s="386">
        <f t="shared" si="68"/>
        <v>0</v>
      </c>
      <c r="AF111" s="430">
        <v>0</v>
      </c>
      <c r="AG111" s="368">
        <v>0</v>
      </c>
      <c r="AH111" s="386">
        <f t="shared" si="69"/>
        <v>0</v>
      </c>
      <c r="AI111" s="430">
        <v>0</v>
      </c>
      <c r="AJ111" s="368">
        <v>0</v>
      </c>
      <c r="AK111" s="386">
        <f t="shared" si="70"/>
        <v>0</v>
      </c>
      <c r="AL111" s="430">
        <v>0</v>
      </c>
      <c r="AM111" s="368">
        <v>0</v>
      </c>
      <c r="AN111" s="386">
        <f t="shared" si="71"/>
        <v>0</v>
      </c>
      <c r="AO111" s="327"/>
      <c r="AP111" s="378"/>
      <c r="AQ111" s="329"/>
    </row>
    <row r="112" spans="2:46" x14ac:dyDescent="0.2">
      <c r="B112" s="383"/>
      <c r="C112" s="366" t="s">
        <v>1603</v>
      </c>
      <c r="D112" s="359" t="s">
        <v>1518</v>
      </c>
      <c r="E112" s="430">
        <v>0</v>
      </c>
      <c r="F112" s="368">
        <v>0</v>
      </c>
      <c r="G112" s="386">
        <f t="shared" si="60"/>
        <v>0</v>
      </c>
      <c r="H112" s="430">
        <v>0</v>
      </c>
      <c r="I112" s="368">
        <v>0</v>
      </c>
      <c r="J112" s="386">
        <f t="shared" si="61"/>
        <v>0</v>
      </c>
      <c r="K112" s="430">
        <v>0</v>
      </c>
      <c r="L112" s="368">
        <v>0</v>
      </c>
      <c r="M112" s="386">
        <f t="shared" si="62"/>
        <v>0</v>
      </c>
      <c r="N112" s="430">
        <v>0</v>
      </c>
      <c r="O112" s="368">
        <v>0</v>
      </c>
      <c r="P112" s="386">
        <f t="shared" si="63"/>
        <v>0</v>
      </c>
      <c r="Q112" s="430">
        <v>0</v>
      </c>
      <c r="R112" s="368">
        <v>0</v>
      </c>
      <c r="S112" s="386">
        <f t="shared" si="64"/>
        <v>0</v>
      </c>
      <c r="T112" s="430">
        <v>0</v>
      </c>
      <c r="U112" s="368">
        <v>0</v>
      </c>
      <c r="V112" s="386">
        <f t="shared" si="65"/>
        <v>0</v>
      </c>
      <c r="W112" s="430">
        <v>0</v>
      </c>
      <c r="X112" s="368">
        <v>0</v>
      </c>
      <c r="Y112" s="386">
        <f t="shared" si="66"/>
        <v>0</v>
      </c>
      <c r="Z112" s="430">
        <v>0</v>
      </c>
      <c r="AA112" s="368">
        <v>0</v>
      </c>
      <c r="AB112" s="386">
        <f t="shared" si="67"/>
        <v>0</v>
      </c>
      <c r="AC112" s="430">
        <v>0</v>
      </c>
      <c r="AD112" s="368">
        <v>0</v>
      </c>
      <c r="AE112" s="386">
        <f t="shared" si="68"/>
        <v>0</v>
      </c>
      <c r="AF112" s="430">
        <v>0</v>
      </c>
      <c r="AG112" s="368">
        <v>0</v>
      </c>
      <c r="AH112" s="386">
        <f t="shared" si="69"/>
        <v>0</v>
      </c>
      <c r="AI112" s="430">
        <v>0</v>
      </c>
      <c r="AJ112" s="368">
        <v>0</v>
      </c>
      <c r="AK112" s="386">
        <f t="shared" si="70"/>
        <v>0</v>
      </c>
      <c r="AL112" s="430">
        <v>0</v>
      </c>
      <c r="AM112" s="368">
        <v>0</v>
      </c>
      <c r="AN112" s="386">
        <f t="shared" si="71"/>
        <v>0</v>
      </c>
      <c r="AO112" s="327"/>
      <c r="AP112" s="378"/>
      <c r="AQ112" s="329"/>
    </row>
    <row r="113" spans="2:46" x14ac:dyDescent="0.2">
      <c r="B113" s="383"/>
      <c r="C113" s="366" t="s">
        <v>1604</v>
      </c>
      <c r="D113" s="359" t="s">
        <v>1518</v>
      </c>
      <c r="E113" s="430">
        <v>0</v>
      </c>
      <c r="F113" s="368">
        <v>0</v>
      </c>
      <c r="G113" s="386">
        <f t="shared" si="60"/>
        <v>0</v>
      </c>
      <c r="H113" s="430">
        <v>0</v>
      </c>
      <c r="I113" s="368">
        <v>0</v>
      </c>
      <c r="J113" s="386">
        <f t="shared" si="61"/>
        <v>0</v>
      </c>
      <c r="K113" s="430">
        <v>0</v>
      </c>
      <c r="L113" s="368">
        <v>0</v>
      </c>
      <c r="M113" s="386">
        <f t="shared" si="62"/>
        <v>0</v>
      </c>
      <c r="N113" s="430">
        <v>0</v>
      </c>
      <c r="O113" s="368">
        <v>0</v>
      </c>
      <c r="P113" s="386">
        <f t="shared" si="63"/>
        <v>0</v>
      </c>
      <c r="Q113" s="430">
        <v>0</v>
      </c>
      <c r="R113" s="368">
        <v>0</v>
      </c>
      <c r="S113" s="386">
        <f t="shared" si="64"/>
        <v>0</v>
      </c>
      <c r="T113" s="430">
        <v>0</v>
      </c>
      <c r="U113" s="368">
        <v>0</v>
      </c>
      <c r="V113" s="386">
        <f t="shared" si="65"/>
        <v>0</v>
      </c>
      <c r="W113" s="430">
        <v>0</v>
      </c>
      <c r="X113" s="368">
        <v>0</v>
      </c>
      <c r="Y113" s="386">
        <f t="shared" si="66"/>
        <v>0</v>
      </c>
      <c r="Z113" s="430">
        <v>0</v>
      </c>
      <c r="AA113" s="368">
        <v>0</v>
      </c>
      <c r="AB113" s="386">
        <f t="shared" si="67"/>
        <v>0</v>
      </c>
      <c r="AC113" s="430">
        <v>0</v>
      </c>
      <c r="AD113" s="368">
        <v>0</v>
      </c>
      <c r="AE113" s="386">
        <f t="shared" si="68"/>
        <v>0</v>
      </c>
      <c r="AF113" s="430">
        <v>0</v>
      </c>
      <c r="AG113" s="368">
        <v>0</v>
      </c>
      <c r="AH113" s="386">
        <f t="shared" si="69"/>
        <v>0</v>
      </c>
      <c r="AI113" s="430">
        <v>0</v>
      </c>
      <c r="AJ113" s="368">
        <v>0</v>
      </c>
      <c r="AK113" s="386">
        <f t="shared" si="70"/>
        <v>0</v>
      </c>
      <c r="AL113" s="430">
        <v>0</v>
      </c>
      <c r="AM113" s="368">
        <v>0</v>
      </c>
      <c r="AN113" s="386">
        <f t="shared" si="71"/>
        <v>0</v>
      </c>
      <c r="AO113" s="327"/>
      <c r="AP113" s="378"/>
      <c r="AQ113" s="329"/>
    </row>
    <row r="114" spans="2:46" x14ac:dyDescent="0.2">
      <c r="B114" s="383"/>
      <c r="C114" s="366" t="s">
        <v>1605</v>
      </c>
      <c r="D114" s="359" t="s">
        <v>1518</v>
      </c>
      <c r="E114" s="430">
        <v>0</v>
      </c>
      <c r="F114" s="368">
        <v>0</v>
      </c>
      <c r="G114" s="386">
        <f t="shared" si="60"/>
        <v>0</v>
      </c>
      <c r="H114" s="430">
        <v>0</v>
      </c>
      <c r="I114" s="368">
        <v>0</v>
      </c>
      <c r="J114" s="386">
        <f t="shared" si="61"/>
        <v>0</v>
      </c>
      <c r="K114" s="430">
        <v>0</v>
      </c>
      <c r="L114" s="368">
        <v>0</v>
      </c>
      <c r="M114" s="386">
        <f t="shared" si="62"/>
        <v>0</v>
      </c>
      <c r="N114" s="430">
        <v>0</v>
      </c>
      <c r="O114" s="368">
        <v>0</v>
      </c>
      <c r="P114" s="386">
        <f t="shared" si="63"/>
        <v>0</v>
      </c>
      <c r="Q114" s="430">
        <v>0</v>
      </c>
      <c r="R114" s="368">
        <v>0</v>
      </c>
      <c r="S114" s="386">
        <f t="shared" si="64"/>
        <v>0</v>
      </c>
      <c r="T114" s="430">
        <v>0</v>
      </c>
      <c r="U114" s="368">
        <v>0</v>
      </c>
      <c r="V114" s="386">
        <f t="shared" si="65"/>
        <v>0</v>
      </c>
      <c r="W114" s="430">
        <v>0</v>
      </c>
      <c r="X114" s="368">
        <v>0</v>
      </c>
      <c r="Y114" s="386">
        <f>W114*X114</f>
        <v>0</v>
      </c>
      <c r="Z114" s="430">
        <v>0</v>
      </c>
      <c r="AA114" s="368">
        <v>0</v>
      </c>
      <c r="AB114" s="386">
        <f>Z114*AA114</f>
        <v>0</v>
      </c>
      <c r="AC114" s="430">
        <v>0</v>
      </c>
      <c r="AD114" s="368">
        <v>0</v>
      </c>
      <c r="AE114" s="386">
        <f>AC114*AD114</f>
        <v>0</v>
      </c>
      <c r="AF114" s="430">
        <v>0</v>
      </c>
      <c r="AG114" s="368">
        <v>0</v>
      </c>
      <c r="AH114" s="386">
        <f>AF114*AG114</f>
        <v>0</v>
      </c>
      <c r="AI114" s="430">
        <v>0</v>
      </c>
      <c r="AJ114" s="368">
        <v>0</v>
      </c>
      <c r="AK114" s="386">
        <f>AI114*AJ114</f>
        <v>0</v>
      </c>
      <c r="AL114" s="430">
        <v>0</v>
      </c>
      <c r="AM114" s="368">
        <v>0</v>
      </c>
      <c r="AN114" s="386">
        <f>AL114*AM114</f>
        <v>0</v>
      </c>
      <c r="AO114" s="327"/>
      <c r="AP114" s="378"/>
      <c r="AQ114" s="329"/>
    </row>
    <row r="115" spans="2:46" x14ac:dyDescent="0.2">
      <c r="B115" s="383"/>
      <c r="C115" s="366"/>
      <c r="D115" s="367"/>
      <c r="E115" s="420"/>
      <c r="F115" s="368"/>
      <c r="G115" s="386"/>
      <c r="H115" s="420"/>
      <c r="I115" s="368"/>
      <c r="J115" s="386"/>
      <c r="K115" s="420"/>
      <c r="L115" s="368"/>
      <c r="M115" s="386"/>
      <c r="N115" s="420"/>
      <c r="O115" s="368"/>
      <c r="P115" s="386"/>
      <c r="Q115" s="420"/>
      <c r="R115" s="368"/>
      <c r="S115" s="386"/>
      <c r="T115" s="420"/>
      <c r="U115" s="368"/>
      <c r="V115" s="386"/>
      <c r="W115" s="420"/>
      <c r="X115" s="368"/>
      <c r="Y115" s="386"/>
      <c r="Z115" s="420"/>
      <c r="AA115" s="368"/>
      <c r="AB115" s="386"/>
      <c r="AC115" s="420"/>
      <c r="AD115" s="368"/>
      <c r="AE115" s="386"/>
      <c r="AF115" s="420"/>
      <c r="AG115" s="368"/>
      <c r="AH115" s="386"/>
      <c r="AI115" s="420"/>
      <c r="AJ115" s="368"/>
      <c r="AK115" s="386"/>
      <c r="AL115" s="420"/>
      <c r="AM115" s="368"/>
      <c r="AN115" s="386"/>
      <c r="AO115" s="327"/>
      <c r="AP115" s="378"/>
      <c r="AQ115" s="329"/>
    </row>
    <row r="116" spans="2:46" s="307" customFormat="1" x14ac:dyDescent="0.2">
      <c r="B116" s="393"/>
      <c r="C116" s="372"/>
      <c r="D116" s="394"/>
      <c r="E116" s="395"/>
      <c r="F116" s="397"/>
      <c r="G116" s="396">
        <f>SUM(G105:G115)</f>
        <v>26500</v>
      </c>
      <c r="H116" s="395"/>
      <c r="I116" s="397"/>
      <c r="J116" s="396">
        <f>SUM(J105:J115)</f>
        <v>4646</v>
      </c>
      <c r="K116" s="395"/>
      <c r="L116" s="397"/>
      <c r="M116" s="396">
        <f>SUM(M105:M115)</f>
        <v>13000</v>
      </c>
      <c r="N116" s="395"/>
      <c r="O116" s="397"/>
      <c r="P116" s="396">
        <f>SUM(P105:P115)</f>
        <v>6555</v>
      </c>
      <c r="Q116" s="395"/>
      <c r="R116" s="397"/>
      <c r="S116" s="396">
        <f>SUM(S105:S115)</f>
        <v>18500</v>
      </c>
      <c r="T116" s="395"/>
      <c r="U116" s="397"/>
      <c r="V116" s="396">
        <f>SUM(V105:V115)</f>
        <v>0</v>
      </c>
      <c r="W116" s="395"/>
      <c r="X116" s="397"/>
      <c r="Y116" s="396">
        <f>SUM(Y105:Y115)</f>
        <v>7590</v>
      </c>
      <c r="Z116" s="395"/>
      <c r="AA116" s="397"/>
      <c r="AB116" s="396">
        <f>SUM(AB105:AB115)</f>
        <v>13000</v>
      </c>
      <c r="AC116" s="395"/>
      <c r="AD116" s="397"/>
      <c r="AE116" s="396">
        <f>SUM(AE105:AE115)</f>
        <v>8280</v>
      </c>
      <c r="AF116" s="395"/>
      <c r="AG116" s="397"/>
      <c r="AH116" s="396">
        <f>SUM(AH105:AH115)</f>
        <v>14000</v>
      </c>
      <c r="AI116" s="395"/>
      <c r="AJ116" s="397"/>
      <c r="AK116" s="396">
        <f>SUM(AK105:AK115)</f>
        <v>13800</v>
      </c>
      <c r="AL116" s="395"/>
      <c r="AM116" s="397"/>
      <c r="AN116" s="396">
        <f>SUM(AN105:AN115)</f>
        <v>22000</v>
      </c>
      <c r="AO116" s="377"/>
      <c r="AP116" s="378">
        <f>SUM(E116:AO116)</f>
        <v>147871</v>
      </c>
      <c r="AQ116" s="379"/>
      <c r="AT116" s="380">
        <v>716955</v>
      </c>
    </row>
    <row r="117" spans="2:46" x14ac:dyDescent="0.2">
      <c r="B117" s="381">
        <v>9</v>
      </c>
      <c r="C117" s="382" t="s">
        <v>9</v>
      </c>
      <c r="D117" s="367"/>
      <c r="E117" s="369"/>
      <c r="F117" s="368"/>
      <c r="G117" s="370"/>
      <c r="H117" s="369"/>
      <c r="I117" s="368"/>
      <c r="J117" s="370"/>
      <c r="K117" s="369"/>
      <c r="L117" s="368"/>
      <c r="M117" s="370"/>
      <c r="N117" s="369"/>
      <c r="O117" s="368"/>
      <c r="P117" s="370"/>
      <c r="Q117" s="369"/>
      <c r="R117" s="368"/>
      <c r="S117" s="370"/>
      <c r="T117" s="369"/>
      <c r="U117" s="368"/>
      <c r="V117" s="370"/>
      <c r="W117" s="369"/>
      <c r="X117" s="368"/>
      <c r="Y117" s="370"/>
      <c r="Z117" s="369"/>
      <c r="AA117" s="368"/>
      <c r="AB117" s="370"/>
      <c r="AC117" s="369"/>
      <c r="AD117" s="368"/>
      <c r="AE117" s="370"/>
      <c r="AF117" s="369"/>
      <c r="AG117" s="368"/>
      <c r="AH117" s="370"/>
      <c r="AI117" s="369"/>
      <c r="AJ117" s="368"/>
      <c r="AK117" s="370"/>
      <c r="AL117" s="369"/>
      <c r="AM117" s="368"/>
      <c r="AN117" s="370"/>
      <c r="AO117" s="327"/>
      <c r="AP117" s="378"/>
      <c r="AQ117" s="329"/>
    </row>
    <row r="118" spans="2:46" x14ac:dyDescent="0.2">
      <c r="B118" s="383"/>
      <c r="C118" s="366" t="s">
        <v>1606</v>
      </c>
      <c r="D118" s="367" t="s">
        <v>1514</v>
      </c>
      <c r="E118" s="369">
        <v>2000</v>
      </c>
      <c r="F118" s="368">
        <v>5</v>
      </c>
      <c r="G118" s="386">
        <f>E118*F118</f>
        <v>10000</v>
      </c>
      <c r="H118" s="369">
        <v>1000</v>
      </c>
      <c r="I118" s="368">
        <v>5</v>
      </c>
      <c r="J118" s="386">
        <f>H118*I118</f>
        <v>5000</v>
      </c>
      <c r="K118" s="369">
        <v>500</v>
      </c>
      <c r="L118" s="368">
        <v>5</v>
      </c>
      <c r="M118" s="386">
        <f>K118*L118</f>
        <v>2500</v>
      </c>
      <c r="N118" s="369">
        <v>0</v>
      </c>
      <c r="O118" s="368">
        <v>0</v>
      </c>
      <c r="P118" s="386">
        <f>N118*O118</f>
        <v>0</v>
      </c>
      <c r="Q118" s="369">
        <v>0</v>
      </c>
      <c r="R118" s="368">
        <v>0</v>
      </c>
      <c r="S118" s="386">
        <f>Q118*R118</f>
        <v>0</v>
      </c>
      <c r="T118" s="369">
        <v>500</v>
      </c>
      <c r="U118" s="368">
        <v>5</v>
      </c>
      <c r="V118" s="386">
        <f>T118*U118</f>
        <v>2500</v>
      </c>
      <c r="W118" s="369">
        <v>0</v>
      </c>
      <c r="X118" s="368">
        <v>0</v>
      </c>
      <c r="Y118" s="386">
        <f>W118*X118</f>
        <v>0</v>
      </c>
      <c r="Z118" s="369">
        <v>0</v>
      </c>
      <c r="AA118" s="368">
        <v>0</v>
      </c>
      <c r="AB118" s="386">
        <f>Z118*AA118</f>
        <v>0</v>
      </c>
      <c r="AC118" s="369">
        <v>0</v>
      </c>
      <c r="AD118" s="368">
        <v>0</v>
      </c>
      <c r="AE118" s="386">
        <f>AC118*AD118</f>
        <v>0</v>
      </c>
      <c r="AF118" s="369">
        <v>1400</v>
      </c>
      <c r="AG118" s="368">
        <v>5</v>
      </c>
      <c r="AH118" s="386">
        <f>AF118*AG118</f>
        <v>7000</v>
      </c>
      <c r="AI118" s="369">
        <v>0</v>
      </c>
      <c r="AJ118" s="368">
        <v>0</v>
      </c>
      <c r="AK118" s="386">
        <f>AI118*AJ118</f>
        <v>0</v>
      </c>
      <c r="AL118" s="369">
        <v>3500</v>
      </c>
      <c r="AM118" s="368">
        <v>5</v>
      </c>
      <c r="AN118" s="386">
        <f>AL118*AM118</f>
        <v>17500</v>
      </c>
      <c r="AO118" s="327"/>
      <c r="AP118" s="378"/>
      <c r="AQ118" s="329"/>
    </row>
    <row r="119" spans="2:46" x14ac:dyDescent="0.2">
      <c r="B119" s="383"/>
      <c r="C119" s="366" t="s">
        <v>1607</v>
      </c>
      <c r="D119" s="367" t="s">
        <v>1514</v>
      </c>
      <c r="E119" s="369">
        <v>0</v>
      </c>
      <c r="F119" s="368">
        <v>0</v>
      </c>
      <c r="G119" s="386">
        <f>E119*F119</f>
        <v>0</v>
      </c>
      <c r="H119" s="369">
        <v>0</v>
      </c>
      <c r="I119" s="368">
        <v>0</v>
      </c>
      <c r="J119" s="386">
        <f>H119*I119</f>
        <v>0</v>
      </c>
      <c r="K119" s="369">
        <v>0</v>
      </c>
      <c r="L119" s="368">
        <v>0</v>
      </c>
      <c r="M119" s="386">
        <f>K119*L119</f>
        <v>0</v>
      </c>
      <c r="N119" s="369">
        <v>0</v>
      </c>
      <c r="O119" s="368">
        <v>0</v>
      </c>
      <c r="P119" s="386">
        <f>N119*O119</f>
        <v>0</v>
      </c>
      <c r="Q119" s="369">
        <v>0</v>
      </c>
      <c r="R119" s="368">
        <v>0</v>
      </c>
      <c r="S119" s="386">
        <f>Q119*R119</f>
        <v>0</v>
      </c>
      <c r="T119" s="369">
        <v>0</v>
      </c>
      <c r="U119" s="368">
        <v>0</v>
      </c>
      <c r="V119" s="386">
        <f>T119*U119</f>
        <v>0</v>
      </c>
      <c r="W119" s="369">
        <v>0</v>
      </c>
      <c r="X119" s="368">
        <v>0</v>
      </c>
      <c r="Y119" s="386">
        <f>W119*X119</f>
        <v>0</v>
      </c>
      <c r="Z119" s="369">
        <v>0</v>
      </c>
      <c r="AA119" s="368">
        <v>0</v>
      </c>
      <c r="AB119" s="386">
        <f>Z119*AA119</f>
        <v>0</v>
      </c>
      <c r="AC119" s="369">
        <v>0</v>
      </c>
      <c r="AD119" s="368">
        <v>0</v>
      </c>
      <c r="AE119" s="386">
        <f>AC119*AD119</f>
        <v>0</v>
      </c>
      <c r="AF119" s="369">
        <v>0</v>
      </c>
      <c r="AG119" s="368">
        <v>0</v>
      </c>
      <c r="AH119" s="386">
        <f>AF119*AG119</f>
        <v>0</v>
      </c>
      <c r="AI119" s="369">
        <v>0</v>
      </c>
      <c r="AJ119" s="368">
        <v>0</v>
      </c>
      <c r="AK119" s="386">
        <f>AI119*AJ119</f>
        <v>0</v>
      </c>
      <c r="AL119" s="369">
        <v>0</v>
      </c>
      <c r="AM119" s="368">
        <v>0</v>
      </c>
      <c r="AN119" s="386">
        <f>AL119*AM119</f>
        <v>0</v>
      </c>
      <c r="AO119" s="327"/>
      <c r="AP119" s="378"/>
      <c r="AQ119" s="329"/>
    </row>
    <row r="120" spans="2:46" x14ac:dyDescent="0.2">
      <c r="B120" s="383"/>
      <c r="C120" s="366" t="s">
        <v>1608</v>
      </c>
      <c r="D120" s="367" t="s">
        <v>1514</v>
      </c>
      <c r="E120" s="369">
        <v>0</v>
      </c>
      <c r="F120" s="368">
        <v>0</v>
      </c>
      <c r="G120" s="386">
        <f>E120*F120</f>
        <v>0</v>
      </c>
      <c r="H120" s="369">
        <v>0</v>
      </c>
      <c r="I120" s="368">
        <v>0</v>
      </c>
      <c r="J120" s="386">
        <f>H120*I120</f>
        <v>0</v>
      </c>
      <c r="K120" s="369">
        <v>0</v>
      </c>
      <c r="L120" s="368">
        <v>0</v>
      </c>
      <c r="M120" s="386">
        <f>K120*L120</f>
        <v>0</v>
      </c>
      <c r="N120" s="369">
        <v>1000</v>
      </c>
      <c r="O120" s="368">
        <v>5</v>
      </c>
      <c r="P120" s="386">
        <f>N120*O120</f>
        <v>5000</v>
      </c>
      <c r="Q120" s="369">
        <v>0</v>
      </c>
      <c r="R120" s="368">
        <v>0</v>
      </c>
      <c r="S120" s="386">
        <f>Q120*R120</f>
        <v>0</v>
      </c>
      <c r="T120" s="369">
        <v>0</v>
      </c>
      <c r="U120" s="368">
        <v>0</v>
      </c>
      <c r="V120" s="386">
        <f>T120*U120</f>
        <v>0</v>
      </c>
      <c r="W120" s="369">
        <v>0</v>
      </c>
      <c r="X120" s="368">
        <v>0</v>
      </c>
      <c r="Y120" s="386">
        <f>W120*X120</f>
        <v>0</v>
      </c>
      <c r="Z120" s="369">
        <v>0</v>
      </c>
      <c r="AA120" s="368">
        <v>0</v>
      </c>
      <c r="AB120" s="386">
        <f>Z120*AA120</f>
        <v>0</v>
      </c>
      <c r="AC120" s="369">
        <v>0</v>
      </c>
      <c r="AD120" s="368">
        <v>0</v>
      </c>
      <c r="AE120" s="386">
        <f>AC120*AD120</f>
        <v>0</v>
      </c>
      <c r="AF120" s="369">
        <v>0</v>
      </c>
      <c r="AG120" s="368">
        <v>0</v>
      </c>
      <c r="AH120" s="386">
        <f>AF120*AG120</f>
        <v>0</v>
      </c>
      <c r="AI120" s="369">
        <v>0</v>
      </c>
      <c r="AJ120" s="368">
        <v>0</v>
      </c>
      <c r="AK120" s="386">
        <f>AI120*AJ120</f>
        <v>0</v>
      </c>
      <c r="AL120" s="369">
        <v>0</v>
      </c>
      <c r="AM120" s="368">
        <v>0</v>
      </c>
      <c r="AN120" s="386">
        <f>AL120*AM120</f>
        <v>0</v>
      </c>
      <c r="AO120" s="327"/>
      <c r="AP120" s="378"/>
      <c r="AQ120" s="329"/>
    </row>
    <row r="121" spans="2:46" x14ac:dyDescent="0.2">
      <c r="B121" s="383"/>
      <c r="C121" s="366" t="s">
        <v>1609</v>
      </c>
      <c r="D121" s="367" t="s">
        <v>1514</v>
      </c>
      <c r="E121" s="369">
        <v>0</v>
      </c>
      <c r="F121" s="368">
        <v>0</v>
      </c>
      <c r="G121" s="386">
        <f>E121*F121</f>
        <v>0</v>
      </c>
      <c r="H121" s="369">
        <v>0</v>
      </c>
      <c r="I121" s="368">
        <v>0</v>
      </c>
      <c r="J121" s="386">
        <f>H121*I121</f>
        <v>0</v>
      </c>
      <c r="K121" s="369">
        <v>0</v>
      </c>
      <c r="L121" s="368">
        <v>0</v>
      </c>
      <c r="M121" s="386">
        <f>K121*L121</f>
        <v>0</v>
      </c>
      <c r="N121" s="369">
        <v>0</v>
      </c>
      <c r="O121" s="368">
        <v>0</v>
      </c>
      <c r="P121" s="386">
        <f>N121*O121</f>
        <v>0</v>
      </c>
      <c r="Q121" s="369">
        <v>0</v>
      </c>
      <c r="R121" s="368">
        <v>0</v>
      </c>
      <c r="S121" s="386">
        <f>Q121*R121</f>
        <v>0</v>
      </c>
      <c r="T121" s="369">
        <v>0</v>
      </c>
      <c r="U121" s="368">
        <v>0</v>
      </c>
      <c r="V121" s="386">
        <f>T121*U121</f>
        <v>0</v>
      </c>
      <c r="W121" s="369">
        <v>0</v>
      </c>
      <c r="X121" s="368">
        <v>0</v>
      </c>
      <c r="Y121" s="386">
        <f>W121*X121</f>
        <v>0</v>
      </c>
      <c r="Z121" s="369">
        <v>0</v>
      </c>
      <c r="AA121" s="368">
        <v>0</v>
      </c>
      <c r="AB121" s="386">
        <f>Z121*AA121</f>
        <v>0</v>
      </c>
      <c r="AC121" s="369">
        <v>0</v>
      </c>
      <c r="AD121" s="368">
        <v>0</v>
      </c>
      <c r="AE121" s="386">
        <f>AC121*AD121</f>
        <v>0</v>
      </c>
      <c r="AF121" s="369">
        <v>0</v>
      </c>
      <c r="AG121" s="368">
        <v>0</v>
      </c>
      <c r="AH121" s="386">
        <f>AF121*AG121</f>
        <v>0</v>
      </c>
      <c r="AI121" s="369">
        <v>0</v>
      </c>
      <c r="AJ121" s="368">
        <v>0</v>
      </c>
      <c r="AK121" s="386">
        <f>AI121*AJ121</f>
        <v>0</v>
      </c>
      <c r="AL121" s="369">
        <v>500</v>
      </c>
      <c r="AM121" s="368">
        <v>12</v>
      </c>
      <c r="AN121" s="386">
        <f>AL121*AM121</f>
        <v>6000</v>
      </c>
      <c r="AO121" s="327"/>
      <c r="AP121" s="378"/>
      <c r="AQ121" s="329"/>
    </row>
    <row r="122" spans="2:46" x14ac:dyDescent="0.2">
      <c r="B122" s="383"/>
      <c r="C122" s="366" t="s">
        <v>1610</v>
      </c>
      <c r="D122" s="367" t="s">
        <v>1514</v>
      </c>
      <c r="E122" s="369">
        <v>0</v>
      </c>
      <c r="F122" s="368">
        <v>0</v>
      </c>
      <c r="G122" s="386">
        <f>E122*F122</f>
        <v>0</v>
      </c>
      <c r="H122" s="369">
        <v>0</v>
      </c>
      <c r="I122" s="368">
        <v>0</v>
      </c>
      <c r="J122" s="386">
        <f>H122*I122</f>
        <v>0</v>
      </c>
      <c r="K122" s="369">
        <v>0</v>
      </c>
      <c r="L122" s="368">
        <v>0</v>
      </c>
      <c r="M122" s="386">
        <f>K122*L122</f>
        <v>0</v>
      </c>
      <c r="N122" s="369">
        <v>0</v>
      </c>
      <c r="O122" s="368">
        <v>0</v>
      </c>
      <c r="P122" s="386">
        <f>N122*O122</f>
        <v>0</v>
      </c>
      <c r="Q122" s="369">
        <v>1000</v>
      </c>
      <c r="R122" s="368">
        <v>4.5</v>
      </c>
      <c r="S122" s="386">
        <f>Q122*R122</f>
        <v>4500</v>
      </c>
      <c r="T122" s="369">
        <v>0</v>
      </c>
      <c r="U122" s="368">
        <v>0</v>
      </c>
      <c r="V122" s="386">
        <f>T122*U122</f>
        <v>0</v>
      </c>
      <c r="W122" s="369">
        <v>0</v>
      </c>
      <c r="X122" s="368">
        <v>0</v>
      </c>
      <c r="Y122" s="386">
        <f>W122*X122</f>
        <v>0</v>
      </c>
      <c r="Z122" s="369">
        <v>0</v>
      </c>
      <c r="AA122" s="368">
        <v>0</v>
      </c>
      <c r="AB122" s="386">
        <f>Z122*AA122</f>
        <v>0</v>
      </c>
      <c r="AC122" s="369">
        <v>0</v>
      </c>
      <c r="AD122" s="368">
        <v>0</v>
      </c>
      <c r="AE122" s="386">
        <f>AC122*AD122</f>
        <v>0</v>
      </c>
      <c r="AF122" s="369">
        <v>0</v>
      </c>
      <c r="AG122" s="368">
        <v>0</v>
      </c>
      <c r="AH122" s="386">
        <f>AF122*AG122</f>
        <v>0</v>
      </c>
      <c r="AI122" s="369">
        <v>0</v>
      </c>
      <c r="AJ122" s="368">
        <v>0</v>
      </c>
      <c r="AK122" s="386">
        <f>AI122*AJ122</f>
        <v>0</v>
      </c>
      <c r="AL122" s="369">
        <v>0</v>
      </c>
      <c r="AM122" s="368">
        <v>0</v>
      </c>
      <c r="AN122" s="386">
        <f>AL122*AM122</f>
        <v>0</v>
      </c>
      <c r="AO122" s="327"/>
      <c r="AP122" s="378"/>
      <c r="AQ122" s="329"/>
    </row>
    <row r="123" spans="2:46" x14ac:dyDescent="0.2">
      <c r="B123" s="383"/>
      <c r="C123" s="366"/>
      <c r="D123" s="367"/>
      <c r="E123" s="369"/>
      <c r="F123" s="368"/>
      <c r="G123" s="386"/>
      <c r="H123" s="369"/>
      <c r="I123" s="368"/>
      <c r="J123" s="386"/>
      <c r="K123" s="369"/>
      <c r="L123" s="368"/>
      <c r="M123" s="386"/>
      <c r="N123" s="369"/>
      <c r="O123" s="368"/>
      <c r="P123" s="386"/>
      <c r="Q123" s="369"/>
      <c r="R123" s="368"/>
      <c r="S123" s="386"/>
      <c r="T123" s="369"/>
      <c r="U123" s="368"/>
      <c r="V123" s="386"/>
      <c r="W123" s="369"/>
      <c r="X123" s="368"/>
      <c r="Y123" s="386"/>
      <c r="Z123" s="369"/>
      <c r="AA123" s="368"/>
      <c r="AB123" s="386"/>
      <c r="AC123" s="369"/>
      <c r="AD123" s="368"/>
      <c r="AE123" s="386"/>
      <c r="AF123" s="369"/>
      <c r="AG123" s="368"/>
      <c r="AH123" s="386"/>
      <c r="AI123" s="369"/>
      <c r="AJ123" s="368"/>
      <c r="AK123" s="386"/>
      <c r="AL123" s="369"/>
      <c r="AM123" s="368"/>
      <c r="AN123" s="386"/>
      <c r="AO123" s="327"/>
      <c r="AP123" s="378"/>
      <c r="AQ123" s="329"/>
    </row>
    <row r="124" spans="2:46" s="307" customFormat="1" x14ac:dyDescent="0.2">
      <c r="B124" s="393"/>
      <c r="C124" s="372"/>
      <c r="D124" s="394"/>
      <c r="E124" s="395"/>
      <c r="F124" s="397"/>
      <c r="G124" s="375">
        <f>SUM(G118:G123)</f>
        <v>10000</v>
      </c>
      <c r="H124" s="395"/>
      <c r="I124" s="397"/>
      <c r="J124" s="375">
        <f>SUM(J118:J123)</f>
        <v>5000</v>
      </c>
      <c r="K124" s="395"/>
      <c r="L124" s="397"/>
      <c r="M124" s="375">
        <f>SUM(M118:M123)</f>
        <v>2500</v>
      </c>
      <c r="N124" s="395"/>
      <c r="O124" s="397"/>
      <c r="P124" s="375">
        <f>SUM(P118:P123)</f>
        <v>5000</v>
      </c>
      <c r="Q124" s="395"/>
      <c r="R124" s="397"/>
      <c r="S124" s="375">
        <f>SUM(S118:S123)</f>
        <v>4500</v>
      </c>
      <c r="T124" s="395"/>
      <c r="U124" s="397"/>
      <c r="V124" s="375">
        <f>SUM(V118:V123)</f>
        <v>2500</v>
      </c>
      <c r="W124" s="395"/>
      <c r="X124" s="397"/>
      <c r="Y124" s="375">
        <f>SUM(Y118:Y123)</f>
        <v>0</v>
      </c>
      <c r="Z124" s="395"/>
      <c r="AA124" s="397"/>
      <c r="AB124" s="375">
        <f>SUM(AB118:AB123)</f>
        <v>0</v>
      </c>
      <c r="AC124" s="395"/>
      <c r="AD124" s="397"/>
      <c r="AE124" s="375">
        <f>SUM(AE118:AE123)</f>
        <v>0</v>
      </c>
      <c r="AF124" s="395"/>
      <c r="AG124" s="397"/>
      <c r="AH124" s="375">
        <f>SUM(AH118:AH123)</f>
        <v>7000</v>
      </c>
      <c r="AI124" s="395"/>
      <c r="AJ124" s="397"/>
      <c r="AK124" s="375">
        <f>SUM(AK118:AK123)</f>
        <v>0</v>
      </c>
      <c r="AL124" s="395"/>
      <c r="AM124" s="397"/>
      <c r="AN124" s="375">
        <f>SUM(AN118:AN123)</f>
        <v>23500</v>
      </c>
      <c r="AO124" s="377"/>
      <c r="AP124" s="378">
        <f>SUM(E124:AO124)</f>
        <v>60000</v>
      </c>
      <c r="AQ124" s="379"/>
      <c r="AT124" s="380">
        <v>134000</v>
      </c>
    </row>
    <row r="125" spans="2:46" x14ac:dyDescent="0.2">
      <c r="B125" s="381">
        <v>10</v>
      </c>
      <c r="C125" s="382" t="s">
        <v>1611</v>
      </c>
      <c r="D125" s="367"/>
      <c r="E125" s="362"/>
      <c r="F125" s="360"/>
      <c r="G125" s="370"/>
      <c r="H125" s="362"/>
      <c r="I125" s="360"/>
      <c r="J125" s="370"/>
      <c r="K125" s="362"/>
      <c r="L125" s="360"/>
      <c r="M125" s="370"/>
      <c r="N125" s="362"/>
      <c r="O125" s="360"/>
      <c r="P125" s="370"/>
      <c r="Q125" s="362"/>
      <c r="R125" s="360"/>
      <c r="S125" s="370"/>
      <c r="T125" s="362"/>
      <c r="U125" s="360"/>
      <c r="V125" s="370"/>
      <c r="W125" s="362"/>
      <c r="X125" s="360"/>
      <c r="Y125" s="370"/>
      <c r="Z125" s="362"/>
      <c r="AA125" s="360"/>
      <c r="AB125" s="370"/>
      <c r="AC125" s="362"/>
      <c r="AD125" s="360"/>
      <c r="AE125" s="370"/>
      <c r="AF125" s="362"/>
      <c r="AG125" s="360"/>
      <c r="AH125" s="370"/>
      <c r="AI125" s="362"/>
      <c r="AJ125" s="360"/>
      <c r="AK125" s="370"/>
      <c r="AL125" s="362"/>
      <c r="AM125" s="360"/>
      <c r="AN125" s="370"/>
      <c r="AO125" s="327"/>
      <c r="AP125" s="378"/>
      <c r="AQ125" s="329"/>
    </row>
    <row r="126" spans="2:46" x14ac:dyDescent="0.2">
      <c r="B126" s="383"/>
      <c r="C126" s="406" t="s">
        <v>1612</v>
      </c>
      <c r="D126" s="367" t="s">
        <v>1580</v>
      </c>
      <c r="E126" s="387">
        <v>0</v>
      </c>
      <c r="F126" s="368">
        <v>0</v>
      </c>
      <c r="G126" s="386">
        <f>E126*F126</f>
        <v>0</v>
      </c>
      <c r="H126" s="431">
        <v>2.153</v>
      </c>
      <c r="I126" s="360">
        <v>3255</v>
      </c>
      <c r="J126" s="386">
        <f>H126*I126</f>
        <v>7008.0150000000003</v>
      </c>
      <c r="K126" s="387">
        <v>0</v>
      </c>
      <c r="L126" s="368">
        <v>0</v>
      </c>
      <c r="M126" s="386">
        <f>K126*L126</f>
        <v>0</v>
      </c>
      <c r="N126" s="431">
        <v>3.573</v>
      </c>
      <c r="O126" s="364">
        <v>3255</v>
      </c>
      <c r="P126" s="386">
        <f>N126*O126</f>
        <v>11630.115</v>
      </c>
      <c r="Q126" s="387">
        <v>0</v>
      </c>
      <c r="R126" s="368">
        <v>0</v>
      </c>
      <c r="S126" s="386">
        <f>Q126*R126</f>
        <v>0</v>
      </c>
      <c r="T126" s="387">
        <v>5.2670000000000003</v>
      </c>
      <c r="U126" s="368">
        <v>3255</v>
      </c>
      <c r="V126" s="386">
        <f>T126*U126</f>
        <v>17144.085000000003</v>
      </c>
      <c r="W126" s="364">
        <v>0</v>
      </c>
      <c r="X126" s="368">
        <v>0</v>
      </c>
      <c r="Y126" s="386">
        <f>W126*X126</f>
        <v>0</v>
      </c>
      <c r="Z126" s="387">
        <v>0</v>
      </c>
      <c r="AA126" s="368">
        <v>0</v>
      </c>
      <c r="AB126" s="386">
        <f>Z126*AA126</f>
        <v>0</v>
      </c>
      <c r="AC126" s="387">
        <v>0</v>
      </c>
      <c r="AD126" s="368">
        <v>0</v>
      </c>
      <c r="AE126" s="386">
        <f>AC126*AD126</f>
        <v>0</v>
      </c>
      <c r="AF126" s="387">
        <v>0</v>
      </c>
      <c r="AG126" s="368">
        <v>0</v>
      </c>
      <c r="AH126" s="386">
        <f>AF126*AG126</f>
        <v>0</v>
      </c>
      <c r="AI126" s="364">
        <v>4.1130000000000004</v>
      </c>
      <c r="AJ126" s="368">
        <v>3255</v>
      </c>
      <c r="AK126" s="386">
        <f>AI126*AJ126</f>
        <v>13387.815000000001</v>
      </c>
      <c r="AL126" s="364">
        <v>0</v>
      </c>
      <c r="AM126" s="368">
        <v>0</v>
      </c>
      <c r="AN126" s="386">
        <f>AL126*AM126</f>
        <v>0</v>
      </c>
      <c r="AO126" s="327"/>
      <c r="AP126" s="378"/>
      <c r="AQ126" s="329"/>
    </row>
    <row r="127" spans="2:46" x14ac:dyDescent="0.2">
      <c r="B127" s="383"/>
      <c r="C127" s="406" t="s">
        <v>1613</v>
      </c>
      <c r="D127" s="367" t="s">
        <v>1518</v>
      </c>
      <c r="E127" s="387">
        <v>0</v>
      </c>
      <c r="F127" s="368">
        <v>0</v>
      </c>
      <c r="G127" s="386">
        <f>E127*F127</f>
        <v>0</v>
      </c>
      <c r="H127" s="431">
        <v>0</v>
      </c>
      <c r="I127" s="360">
        <v>0</v>
      </c>
      <c r="J127" s="386">
        <f>H127*I127</f>
        <v>0</v>
      </c>
      <c r="K127" s="387">
        <v>0</v>
      </c>
      <c r="L127" s="368">
        <v>0</v>
      </c>
      <c r="M127" s="386">
        <f>K127*L127</f>
        <v>0</v>
      </c>
      <c r="N127" s="387">
        <v>0</v>
      </c>
      <c r="O127" s="368">
        <v>0</v>
      </c>
      <c r="P127" s="386">
        <f>N127*O127</f>
        <v>0</v>
      </c>
      <c r="Q127" s="387">
        <v>0</v>
      </c>
      <c r="R127" s="368">
        <v>0</v>
      </c>
      <c r="S127" s="386">
        <f>Q127*R127</f>
        <v>0</v>
      </c>
      <c r="T127" s="387">
        <v>0</v>
      </c>
      <c r="U127" s="368">
        <v>0</v>
      </c>
      <c r="V127" s="386">
        <f>T127*U127</f>
        <v>0</v>
      </c>
      <c r="W127" s="387">
        <v>0</v>
      </c>
      <c r="X127" s="368">
        <v>0</v>
      </c>
      <c r="Y127" s="386">
        <f>W127*X127</f>
        <v>0</v>
      </c>
      <c r="Z127" s="387">
        <v>0</v>
      </c>
      <c r="AA127" s="368">
        <v>0</v>
      </c>
      <c r="AB127" s="386">
        <f>Z127*AA127</f>
        <v>0</v>
      </c>
      <c r="AC127" s="387">
        <v>0</v>
      </c>
      <c r="AD127" s="368">
        <v>0</v>
      </c>
      <c r="AE127" s="386">
        <f>AC127*AD127</f>
        <v>0</v>
      </c>
      <c r="AF127" s="387">
        <v>0</v>
      </c>
      <c r="AG127" s="368">
        <v>0</v>
      </c>
      <c r="AH127" s="386">
        <f>AF127*AG127</f>
        <v>0</v>
      </c>
      <c r="AI127" s="387">
        <v>0</v>
      </c>
      <c r="AJ127" s="368">
        <v>0</v>
      </c>
      <c r="AK127" s="386">
        <f>AI127*AJ127</f>
        <v>0</v>
      </c>
      <c r="AL127" s="387">
        <v>0</v>
      </c>
      <c r="AM127" s="368">
        <v>0</v>
      </c>
      <c r="AN127" s="386">
        <f>AL127*AM127</f>
        <v>0</v>
      </c>
      <c r="AO127" s="327"/>
      <c r="AP127" s="378"/>
      <c r="AQ127" s="329"/>
    </row>
    <row r="128" spans="2:46" x14ac:dyDescent="0.2">
      <c r="B128" s="383"/>
      <c r="C128" s="406" t="s">
        <v>1614</v>
      </c>
      <c r="D128" s="367" t="s">
        <v>1615</v>
      </c>
      <c r="E128" s="387">
        <v>41</v>
      </c>
      <c r="F128" s="368">
        <v>2700</v>
      </c>
      <c r="G128" s="386">
        <f>E128*F128</f>
        <v>110700</v>
      </c>
      <c r="H128" s="431">
        <v>0</v>
      </c>
      <c r="I128" s="360">
        <v>0</v>
      </c>
      <c r="J128" s="386">
        <f>H128*I128</f>
        <v>0</v>
      </c>
      <c r="K128" s="387">
        <v>24</v>
      </c>
      <c r="L128" s="360">
        <v>3200</v>
      </c>
      <c r="M128" s="386">
        <f>K128*L128</f>
        <v>76800</v>
      </c>
      <c r="N128" s="387">
        <v>0</v>
      </c>
      <c r="O128" s="368">
        <v>0</v>
      </c>
      <c r="P128" s="386">
        <f>N128*O128</f>
        <v>0</v>
      </c>
      <c r="Q128" s="387">
        <v>6</v>
      </c>
      <c r="R128" s="368">
        <v>7298</v>
      </c>
      <c r="S128" s="386">
        <f>Q128*R128</f>
        <v>43788</v>
      </c>
      <c r="T128" s="387">
        <v>0</v>
      </c>
      <c r="U128" s="368">
        <v>0</v>
      </c>
      <c r="V128" s="386">
        <f>T128*U128</f>
        <v>0</v>
      </c>
      <c r="W128" s="387">
        <v>0</v>
      </c>
      <c r="X128" s="368">
        <v>0</v>
      </c>
      <c r="Y128" s="386">
        <f>W128*X128</f>
        <v>0</v>
      </c>
      <c r="Z128" s="387">
        <v>0</v>
      </c>
      <c r="AA128" s="368">
        <v>0</v>
      </c>
      <c r="AB128" s="386">
        <f>Z128*AA128</f>
        <v>0</v>
      </c>
      <c r="AC128" s="387">
        <v>0</v>
      </c>
      <c r="AD128" s="368">
        <v>0</v>
      </c>
      <c r="AE128" s="386">
        <f>AC128*AD128</f>
        <v>0</v>
      </c>
      <c r="AF128" s="387">
        <v>12</v>
      </c>
      <c r="AG128" s="368">
        <v>5355</v>
      </c>
      <c r="AH128" s="386">
        <f>AF128*AG128</f>
        <v>64260</v>
      </c>
      <c r="AI128" s="387">
        <v>0</v>
      </c>
      <c r="AJ128" s="368">
        <v>0</v>
      </c>
      <c r="AK128" s="386">
        <f>AI128*AJ128</f>
        <v>0</v>
      </c>
      <c r="AL128" s="387">
        <v>38</v>
      </c>
      <c r="AM128" s="368">
        <v>2835</v>
      </c>
      <c r="AN128" s="386">
        <f>AL128*AM128</f>
        <v>107730</v>
      </c>
      <c r="AO128" s="327"/>
      <c r="AP128" s="378"/>
      <c r="AQ128" s="329"/>
    </row>
    <row r="129" spans="1:58" x14ac:dyDescent="0.2">
      <c r="B129" s="383"/>
      <c r="C129" s="432" t="s">
        <v>1616</v>
      </c>
      <c r="D129" s="367" t="s">
        <v>1518</v>
      </c>
      <c r="E129" s="387">
        <v>1</v>
      </c>
      <c r="F129" s="368">
        <v>47000</v>
      </c>
      <c r="G129" s="386">
        <f>E129*F129</f>
        <v>47000</v>
      </c>
      <c r="H129" s="431">
        <v>1</v>
      </c>
      <c r="I129" s="360">
        <v>1212</v>
      </c>
      <c r="J129" s="386">
        <f>H129*I129</f>
        <v>1212</v>
      </c>
      <c r="K129" s="387">
        <v>1</v>
      </c>
      <c r="L129" s="364">
        <v>14000</v>
      </c>
      <c r="M129" s="386">
        <f>K129*L129</f>
        <v>14000</v>
      </c>
      <c r="N129" s="387">
        <v>1</v>
      </c>
      <c r="O129" s="364">
        <v>4484</v>
      </c>
      <c r="P129" s="386">
        <f>N129*O129</f>
        <v>4484</v>
      </c>
      <c r="Q129" s="387">
        <v>1</v>
      </c>
      <c r="R129" s="368">
        <v>13000</v>
      </c>
      <c r="S129" s="386">
        <f>Q129*R129</f>
        <v>13000</v>
      </c>
      <c r="T129" s="387">
        <v>1</v>
      </c>
      <c r="U129" s="368">
        <v>5574</v>
      </c>
      <c r="V129" s="386">
        <f>T129*U129</f>
        <v>5574</v>
      </c>
      <c r="W129" s="387">
        <v>0</v>
      </c>
      <c r="X129" s="368">
        <v>0</v>
      </c>
      <c r="Y129" s="386">
        <f>W129*X129</f>
        <v>0</v>
      </c>
      <c r="Z129" s="387">
        <v>0</v>
      </c>
      <c r="AA129" s="368">
        <v>0</v>
      </c>
      <c r="AB129" s="386">
        <f>Z129*AA129</f>
        <v>0</v>
      </c>
      <c r="AC129" s="387">
        <v>0</v>
      </c>
      <c r="AD129" s="368">
        <v>0</v>
      </c>
      <c r="AE129" s="386">
        <f>AC129*AD129</f>
        <v>0</v>
      </c>
      <c r="AF129" s="387">
        <v>1</v>
      </c>
      <c r="AG129" s="368">
        <v>13200</v>
      </c>
      <c r="AH129" s="386">
        <f>AF129*AG129</f>
        <v>13200</v>
      </c>
      <c r="AI129" s="387">
        <v>1</v>
      </c>
      <c r="AJ129" s="368">
        <v>4474</v>
      </c>
      <c r="AK129" s="386">
        <f>AI129*AJ129</f>
        <v>4474</v>
      </c>
      <c r="AL129" s="387">
        <v>1</v>
      </c>
      <c r="AM129" s="368">
        <v>14400</v>
      </c>
      <c r="AN129" s="386">
        <f>AL129*AM129</f>
        <v>14400</v>
      </c>
      <c r="AO129" s="327"/>
      <c r="AP129" s="378"/>
      <c r="AQ129" s="329"/>
    </row>
    <row r="130" spans="1:58" x14ac:dyDescent="0.2">
      <c r="B130" s="383"/>
      <c r="C130" s="366"/>
      <c r="D130" s="367"/>
      <c r="E130" s="369"/>
      <c r="F130" s="368"/>
      <c r="G130" s="386"/>
      <c r="H130" s="369"/>
      <c r="I130" s="368"/>
      <c r="J130" s="386"/>
      <c r="K130" s="369"/>
      <c r="L130" s="368"/>
      <c r="M130" s="386"/>
      <c r="N130" s="369"/>
      <c r="O130" s="368"/>
      <c r="P130" s="386"/>
      <c r="Q130" s="369"/>
      <c r="R130" s="368"/>
      <c r="S130" s="386"/>
      <c r="T130" s="369"/>
      <c r="U130" s="368"/>
      <c r="V130" s="386"/>
      <c r="W130" s="369"/>
      <c r="X130" s="368"/>
      <c r="Y130" s="386"/>
      <c r="Z130" s="369"/>
      <c r="AA130" s="368"/>
      <c r="AB130" s="386"/>
      <c r="AC130" s="369"/>
      <c r="AD130" s="368"/>
      <c r="AE130" s="386"/>
      <c r="AF130" s="369"/>
      <c r="AG130" s="368"/>
      <c r="AH130" s="386"/>
      <c r="AI130" s="369"/>
      <c r="AJ130" s="368"/>
      <c r="AK130" s="386"/>
      <c r="AL130" s="369"/>
      <c r="AM130" s="368"/>
      <c r="AN130" s="386"/>
      <c r="AO130" s="327"/>
      <c r="AP130" s="378"/>
      <c r="AQ130" s="329"/>
    </row>
    <row r="131" spans="1:58" s="307" customFormat="1" x14ac:dyDescent="0.2">
      <c r="B131" s="393"/>
      <c r="C131" s="372"/>
      <c r="D131" s="394"/>
      <c r="E131" s="397"/>
      <c r="F131" s="395"/>
      <c r="G131" s="396">
        <f>SUM(G126:G130)</f>
        <v>157700</v>
      </c>
      <c r="H131" s="397"/>
      <c r="I131" s="395"/>
      <c r="J131" s="396">
        <f>SUM(J126:J130)</f>
        <v>8220.0149999999994</v>
      </c>
      <c r="K131" s="397"/>
      <c r="L131" s="395"/>
      <c r="M131" s="396">
        <f>SUM(M126:M130)</f>
        <v>90800</v>
      </c>
      <c r="N131" s="397"/>
      <c r="O131" s="395"/>
      <c r="P131" s="396">
        <f>SUM(P126:P130)</f>
        <v>16114.115</v>
      </c>
      <c r="Q131" s="397"/>
      <c r="R131" s="395"/>
      <c r="S131" s="396">
        <f>SUM(S126:S130)</f>
        <v>56788</v>
      </c>
      <c r="T131" s="397"/>
      <c r="U131" s="395"/>
      <c r="V131" s="396">
        <f>SUM(V126:V130)</f>
        <v>22718.085000000003</v>
      </c>
      <c r="W131" s="397"/>
      <c r="X131" s="395"/>
      <c r="Y131" s="396">
        <f>SUM(Y126:Y130)</f>
        <v>0</v>
      </c>
      <c r="Z131" s="397"/>
      <c r="AA131" s="395"/>
      <c r="AB131" s="396">
        <f>SUM(AB126:AB130)</f>
        <v>0</v>
      </c>
      <c r="AC131" s="397"/>
      <c r="AD131" s="395"/>
      <c r="AE131" s="396">
        <f>SUM(AE126:AE130)</f>
        <v>0</v>
      </c>
      <c r="AF131" s="397"/>
      <c r="AG131" s="395"/>
      <c r="AH131" s="396">
        <f>SUM(AH126:AH130)</f>
        <v>77460</v>
      </c>
      <c r="AI131" s="397"/>
      <c r="AJ131" s="395"/>
      <c r="AK131" s="396">
        <f>SUM(AK126:AK130)</f>
        <v>17861.815000000002</v>
      </c>
      <c r="AL131" s="397"/>
      <c r="AM131" s="395"/>
      <c r="AN131" s="396">
        <f>SUM(AN126:AN130)</f>
        <v>122130</v>
      </c>
      <c r="AO131" s="377"/>
      <c r="AP131" s="378">
        <f>SUM(E131:AO131)</f>
        <v>569792.03</v>
      </c>
      <c r="AQ131" s="379"/>
      <c r="AT131" s="380">
        <v>1248602.845</v>
      </c>
    </row>
    <row r="132" spans="1:58" x14ac:dyDescent="0.2">
      <c r="B132" s="398">
        <v>11</v>
      </c>
      <c r="C132" s="382" t="s">
        <v>1617</v>
      </c>
      <c r="D132" s="367"/>
      <c r="E132" s="362"/>
      <c r="F132" s="360"/>
      <c r="G132" s="363"/>
      <c r="H132" s="362"/>
      <c r="I132" s="360"/>
      <c r="J132" s="363"/>
      <c r="K132" s="362"/>
      <c r="L132" s="360"/>
      <c r="M132" s="363"/>
      <c r="N132" s="362"/>
      <c r="O132" s="360"/>
      <c r="P132" s="363"/>
      <c r="Q132" s="362"/>
      <c r="R132" s="360"/>
      <c r="S132" s="363"/>
      <c r="T132" s="362"/>
      <c r="U132" s="360"/>
      <c r="V132" s="363"/>
      <c r="W132" s="362"/>
      <c r="X132" s="360"/>
      <c r="Y132" s="363"/>
      <c r="Z132" s="362"/>
      <c r="AA132" s="360"/>
      <c r="AB132" s="363"/>
      <c r="AC132" s="362"/>
      <c r="AD132" s="360"/>
      <c r="AE132" s="363"/>
      <c r="AF132" s="362"/>
      <c r="AG132" s="360"/>
      <c r="AH132" s="363"/>
      <c r="AI132" s="362"/>
      <c r="AJ132" s="360"/>
      <c r="AK132" s="363"/>
      <c r="AL132" s="362"/>
      <c r="AM132" s="360"/>
      <c r="AN132" s="363"/>
      <c r="AO132" s="327"/>
      <c r="AP132" s="378"/>
      <c r="AQ132" s="329"/>
    </row>
    <row r="133" spans="1:58" x14ac:dyDescent="0.2">
      <c r="B133" s="398"/>
      <c r="C133" s="366" t="s">
        <v>1618</v>
      </c>
      <c r="D133" s="359" t="s">
        <v>1580</v>
      </c>
      <c r="E133" s="428">
        <v>1.046</v>
      </c>
      <c r="F133" s="425">
        <v>20010.099999999999</v>
      </c>
      <c r="G133" s="386">
        <f>E133*F133</f>
        <v>20930.564599999998</v>
      </c>
      <c r="H133" s="428">
        <v>2.165</v>
      </c>
      <c r="I133" s="425">
        <v>4518.01</v>
      </c>
      <c r="J133" s="386">
        <f>H133*I133</f>
        <v>9781.4916499999999</v>
      </c>
      <c r="K133" s="428">
        <v>0.40100000000000002</v>
      </c>
      <c r="L133" s="425">
        <v>43593.8</v>
      </c>
      <c r="M133" s="386">
        <f>K133*L133</f>
        <v>17481.113800000003</v>
      </c>
      <c r="N133" s="428">
        <v>4.8570000000000002</v>
      </c>
      <c r="O133" s="425">
        <v>2716.22</v>
      </c>
      <c r="P133" s="386">
        <f>N133*O133</f>
        <v>13192.680539999999</v>
      </c>
      <c r="Q133" s="428">
        <v>0.192</v>
      </c>
      <c r="R133" s="425">
        <v>26464.6</v>
      </c>
      <c r="S133" s="386">
        <f>Q133*R133</f>
        <v>5081.2031999999999</v>
      </c>
      <c r="T133" s="428">
        <v>5.7850000000000001</v>
      </c>
      <c r="U133" s="425">
        <v>2163.09</v>
      </c>
      <c r="V133" s="386">
        <f>T133*U133</f>
        <v>12513.47565</v>
      </c>
      <c r="W133" s="428">
        <v>0</v>
      </c>
      <c r="X133" s="425">
        <v>0</v>
      </c>
      <c r="Y133" s="386">
        <f>W133*X133</f>
        <v>0</v>
      </c>
      <c r="Z133" s="428">
        <v>0</v>
      </c>
      <c r="AA133" s="425">
        <v>0</v>
      </c>
      <c r="AB133" s="386">
        <f>Z133*AA133</f>
        <v>0</v>
      </c>
      <c r="AC133" s="428">
        <v>0</v>
      </c>
      <c r="AD133" s="425">
        <v>0</v>
      </c>
      <c r="AE133" s="386">
        <f>AC133*AD133</f>
        <v>0</v>
      </c>
      <c r="AF133" s="428">
        <v>1</v>
      </c>
      <c r="AG133" s="425">
        <v>18140</v>
      </c>
      <c r="AH133" s="386">
        <f>AF133*AG133</f>
        <v>18140</v>
      </c>
      <c r="AI133" s="428">
        <v>4.75</v>
      </c>
      <c r="AJ133" s="425">
        <v>1453.68</v>
      </c>
      <c r="AK133" s="386">
        <f>AI133*AJ133</f>
        <v>6904.9800000000005</v>
      </c>
      <c r="AL133" s="428">
        <v>0.95</v>
      </c>
      <c r="AM133" s="425">
        <v>23205.3</v>
      </c>
      <c r="AN133" s="386">
        <f>AL133*AM133</f>
        <v>22045.035</v>
      </c>
      <c r="AO133" s="327"/>
      <c r="AP133" s="378"/>
      <c r="AQ133" s="329"/>
    </row>
    <row r="134" spans="1:58" x14ac:dyDescent="0.2">
      <c r="B134" s="398"/>
      <c r="C134" s="366" t="s">
        <v>1619</v>
      </c>
      <c r="D134" s="359" t="s">
        <v>1620</v>
      </c>
      <c r="E134" s="428">
        <v>1</v>
      </c>
      <c r="F134" s="425">
        <v>7000</v>
      </c>
      <c r="G134" s="386">
        <f>E134*F134</f>
        <v>7000</v>
      </c>
      <c r="H134" s="428">
        <v>1</v>
      </c>
      <c r="I134" s="425">
        <v>7000</v>
      </c>
      <c r="J134" s="386">
        <f>H134*I134</f>
        <v>7000</v>
      </c>
      <c r="K134" s="428">
        <v>1</v>
      </c>
      <c r="L134" s="425">
        <v>7000</v>
      </c>
      <c r="M134" s="386">
        <f>K134*L134</f>
        <v>7000</v>
      </c>
      <c r="N134" s="428">
        <v>0</v>
      </c>
      <c r="O134" s="425">
        <v>0</v>
      </c>
      <c r="P134" s="386">
        <f>N134*O134</f>
        <v>0</v>
      </c>
      <c r="Q134" s="428">
        <v>1</v>
      </c>
      <c r="R134" s="425">
        <v>7000</v>
      </c>
      <c r="S134" s="386">
        <f>Q134*R134</f>
        <v>7000</v>
      </c>
      <c r="T134" s="428">
        <v>1</v>
      </c>
      <c r="U134" s="425">
        <v>7000</v>
      </c>
      <c r="V134" s="386">
        <f>T134*U134</f>
        <v>7000</v>
      </c>
      <c r="W134" s="428">
        <v>0</v>
      </c>
      <c r="X134" s="425">
        <v>0</v>
      </c>
      <c r="Y134" s="386">
        <f>W134*X134</f>
        <v>0</v>
      </c>
      <c r="Z134" s="428">
        <v>0</v>
      </c>
      <c r="AA134" s="425">
        <v>0</v>
      </c>
      <c r="AB134" s="386">
        <f>Z134*AA134</f>
        <v>0</v>
      </c>
      <c r="AC134" s="428">
        <v>0</v>
      </c>
      <c r="AD134" s="425">
        <v>0</v>
      </c>
      <c r="AE134" s="386">
        <f>AC134*AD134</f>
        <v>0</v>
      </c>
      <c r="AF134" s="428">
        <v>1</v>
      </c>
      <c r="AG134" s="425">
        <v>7000</v>
      </c>
      <c r="AH134" s="386">
        <f>AF134*AG134</f>
        <v>7000</v>
      </c>
      <c r="AI134" s="428">
        <v>1</v>
      </c>
      <c r="AJ134" s="425">
        <v>7000</v>
      </c>
      <c r="AK134" s="386">
        <f>AI134*AJ134</f>
        <v>7000</v>
      </c>
      <c r="AL134" s="428">
        <v>1</v>
      </c>
      <c r="AM134" s="425">
        <v>7000</v>
      </c>
      <c r="AN134" s="386">
        <f>AL134*AM134</f>
        <v>7000</v>
      </c>
      <c r="AO134" s="327"/>
      <c r="AP134" s="378"/>
      <c r="AQ134" s="329"/>
    </row>
    <row r="135" spans="1:58" x14ac:dyDescent="0.2">
      <c r="B135" s="398"/>
      <c r="C135" s="382"/>
      <c r="D135" s="367"/>
      <c r="E135" s="362"/>
      <c r="F135" s="360"/>
      <c r="G135" s="363"/>
      <c r="H135" s="362"/>
      <c r="I135" s="360"/>
      <c r="J135" s="363"/>
      <c r="K135" s="362"/>
      <c r="L135" s="360"/>
      <c r="M135" s="363"/>
      <c r="N135" s="362"/>
      <c r="O135" s="360"/>
      <c r="P135" s="363"/>
      <c r="Q135" s="362"/>
      <c r="R135" s="360"/>
      <c r="S135" s="363"/>
      <c r="T135" s="362"/>
      <c r="U135" s="360"/>
      <c r="V135" s="363"/>
      <c r="W135" s="362"/>
      <c r="X135" s="360"/>
      <c r="Y135" s="363"/>
      <c r="Z135" s="362"/>
      <c r="AA135" s="360"/>
      <c r="AB135" s="363"/>
      <c r="AC135" s="362"/>
      <c r="AD135" s="360"/>
      <c r="AE135" s="363"/>
      <c r="AF135" s="362"/>
      <c r="AG135" s="360"/>
      <c r="AH135" s="363"/>
      <c r="AI135" s="362"/>
      <c r="AJ135" s="360"/>
      <c r="AK135" s="363"/>
      <c r="AL135" s="362"/>
      <c r="AM135" s="360"/>
      <c r="AN135" s="363"/>
      <c r="AO135" s="327"/>
      <c r="AP135" s="378"/>
      <c r="AQ135" s="329"/>
    </row>
    <row r="136" spans="1:58" s="307" customFormat="1" x14ac:dyDescent="0.2">
      <c r="B136" s="393"/>
      <c r="C136" s="372"/>
      <c r="D136" s="394"/>
      <c r="E136" s="376"/>
      <c r="F136" s="374"/>
      <c r="G136" s="375">
        <f>SUM(G133:G135)</f>
        <v>27930.564599999998</v>
      </c>
      <c r="H136" s="376"/>
      <c r="I136" s="374"/>
      <c r="J136" s="375">
        <f>SUM(J133:J135)</f>
        <v>16781.49165</v>
      </c>
      <c r="K136" s="376"/>
      <c r="L136" s="374"/>
      <c r="M136" s="375">
        <f>SUM(M133:M135)</f>
        <v>24481.113800000003</v>
      </c>
      <c r="N136" s="376"/>
      <c r="O136" s="374"/>
      <c r="P136" s="375">
        <f>SUM(P133:P135)</f>
        <v>13192.680539999999</v>
      </c>
      <c r="Q136" s="376"/>
      <c r="R136" s="374"/>
      <c r="S136" s="375">
        <f>SUM(S133:S135)</f>
        <v>12081.2032</v>
      </c>
      <c r="T136" s="376"/>
      <c r="U136" s="374"/>
      <c r="V136" s="375">
        <f>SUM(V133:V135)</f>
        <v>19513.47565</v>
      </c>
      <c r="W136" s="376"/>
      <c r="X136" s="374"/>
      <c r="Y136" s="375">
        <f>SUM(Y133:Y135)</f>
        <v>0</v>
      </c>
      <c r="Z136" s="376"/>
      <c r="AA136" s="374"/>
      <c r="AB136" s="375">
        <f>SUM(AB133:AB135)</f>
        <v>0</v>
      </c>
      <c r="AC136" s="376"/>
      <c r="AD136" s="374"/>
      <c r="AE136" s="375">
        <f>SUM(AE133:AE135)</f>
        <v>0</v>
      </c>
      <c r="AF136" s="376"/>
      <c r="AG136" s="374"/>
      <c r="AH136" s="375">
        <f>SUM(AH133:AH135)</f>
        <v>25140</v>
      </c>
      <c r="AI136" s="376"/>
      <c r="AJ136" s="374"/>
      <c r="AK136" s="375">
        <f>SUM(AK133:AK135)</f>
        <v>13904.98</v>
      </c>
      <c r="AL136" s="376"/>
      <c r="AM136" s="374"/>
      <c r="AN136" s="375">
        <f>SUM(AN133:AN135)</f>
        <v>29045.035</v>
      </c>
      <c r="AO136" s="377"/>
      <c r="AP136" s="378">
        <f>SUM(E136:AO136)</f>
        <v>182070.54444000003</v>
      </c>
      <c r="AQ136" s="379"/>
      <c r="AT136" s="380">
        <v>455903</v>
      </c>
    </row>
    <row r="137" spans="1:58" x14ac:dyDescent="0.2">
      <c r="B137" s="399"/>
      <c r="C137" s="429"/>
      <c r="D137" s="367"/>
      <c r="E137" s="362"/>
      <c r="F137" s="360"/>
      <c r="G137" s="363"/>
      <c r="H137" s="362"/>
      <c r="I137" s="360"/>
      <c r="J137" s="363"/>
      <c r="K137" s="362"/>
      <c r="L137" s="360"/>
      <c r="M137" s="363"/>
      <c r="N137" s="362"/>
      <c r="O137" s="360"/>
      <c r="P137" s="363"/>
      <c r="Q137" s="362"/>
      <c r="R137" s="360"/>
      <c r="S137" s="363"/>
      <c r="T137" s="362"/>
      <c r="U137" s="360"/>
      <c r="V137" s="363"/>
      <c r="W137" s="362"/>
      <c r="X137" s="360"/>
      <c r="Y137" s="363"/>
      <c r="Z137" s="362"/>
      <c r="AA137" s="360"/>
      <c r="AB137" s="363"/>
      <c r="AC137" s="362"/>
      <c r="AD137" s="360"/>
      <c r="AE137" s="363"/>
      <c r="AF137" s="362"/>
      <c r="AG137" s="360"/>
      <c r="AH137" s="363"/>
      <c r="AI137" s="362"/>
      <c r="AJ137" s="360"/>
      <c r="AK137" s="363"/>
      <c r="AL137" s="362"/>
      <c r="AM137" s="360"/>
      <c r="AN137" s="363"/>
      <c r="AO137" s="327"/>
      <c r="AP137" s="433"/>
      <c r="AQ137" s="329"/>
    </row>
    <row r="138" spans="1:58" ht="13.5" thickBot="1" x14ac:dyDescent="0.25">
      <c r="B138" s="434"/>
      <c r="C138" s="435"/>
      <c r="D138" s="436"/>
      <c r="E138" s="362"/>
      <c r="F138" s="437"/>
      <c r="G138" s="363"/>
      <c r="H138" s="362"/>
      <c r="I138" s="437"/>
      <c r="J138" s="363"/>
      <c r="K138" s="362"/>
      <c r="L138" s="437"/>
      <c r="M138" s="363"/>
      <c r="N138" s="362"/>
      <c r="O138" s="437"/>
      <c r="P138" s="363"/>
      <c r="Q138" s="362"/>
      <c r="R138" s="437"/>
      <c r="S138" s="363"/>
      <c r="T138" s="362"/>
      <c r="U138" s="437"/>
      <c r="V138" s="363"/>
      <c r="W138" s="362"/>
      <c r="X138" s="437"/>
      <c r="Y138" s="363"/>
      <c r="Z138" s="362"/>
      <c r="AA138" s="437"/>
      <c r="AB138" s="363"/>
      <c r="AC138" s="362"/>
      <c r="AD138" s="437"/>
      <c r="AE138" s="363"/>
      <c r="AF138" s="362"/>
      <c r="AG138" s="437"/>
      <c r="AH138" s="363"/>
      <c r="AI138" s="362"/>
      <c r="AJ138" s="437"/>
      <c r="AK138" s="363"/>
      <c r="AL138" s="362"/>
      <c r="AM138" s="437"/>
      <c r="AN138" s="363"/>
      <c r="AO138" s="327"/>
      <c r="AP138" s="433"/>
      <c r="AQ138" s="329"/>
    </row>
    <row r="139" spans="1:58" ht="14.25" thickTop="1" thickBot="1" x14ac:dyDescent="0.25">
      <c r="B139" s="438" t="s">
        <v>1621</v>
      </c>
      <c r="C139" s="439" t="s">
        <v>1622</v>
      </c>
      <c r="D139" s="440"/>
      <c r="E139" s="443"/>
      <c r="F139" s="441"/>
      <c r="G139" s="442">
        <f t="shared" ref="G139:AK139" si="72">G136+G131+G124+G116+G103+G97+G82+G61+G57+G48+G35+G49+G30</f>
        <v>891389.06459999993</v>
      </c>
      <c r="H139" s="443"/>
      <c r="I139" s="441"/>
      <c r="J139" s="442">
        <f t="shared" ref="J139:AK139" si="73">J136+J131+J124+J116+J103+J97+J82+J61+J57+J48+J35+J49+J30</f>
        <v>1407907.0066499999</v>
      </c>
      <c r="K139" s="443"/>
      <c r="L139" s="441"/>
      <c r="M139" s="442">
        <f t="shared" ref="M139:AK139" si="74">M136+M131+M124+M116+M103+M97+M82+M61+M57+M48+M35+M49+M30</f>
        <v>702869.36379999993</v>
      </c>
      <c r="N139" s="443"/>
      <c r="O139" s="441"/>
      <c r="P139" s="442">
        <f t="shared" ref="P139:AK139" si="75">P136+P131+P124+P116+P103+P97+P82+P61+P57+P48+P35+P49+P30</f>
        <v>1657984.9955399998</v>
      </c>
      <c r="Q139" s="443"/>
      <c r="R139" s="441"/>
      <c r="S139" s="442">
        <f t="shared" ref="S139:AK139" si="76">S136+S131+S124+S116+S103+S97+S82+S61+S57+S48+S35+S49+S30</f>
        <v>407597.4032</v>
      </c>
      <c r="T139" s="443"/>
      <c r="U139" s="441"/>
      <c r="V139" s="442">
        <f t="shared" ref="V139:AK139" si="77">V136+V131+V124+V116+V103+V97+V82+V61+V57+V48+V35+V49+V30</f>
        <v>2908618.3606500002</v>
      </c>
      <c r="W139" s="443"/>
      <c r="X139" s="441"/>
      <c r="Y139" s="442">
        <f t="shared" ref="Y139:AK139" si="78">Y136+Y131+Y124+Y116+Y103+Y97+Y82+Y61+Y57+Y48+Y35+Y49+Y30</f>
        <v>7590</v>
      </c>
      <c r="Z139" s="443"/>
      <c r="AA139" s="441"/>
      <c r="AB139" s="442">
        <f t="shared" ref="AB139:AK139" si="79">AB136+AB131+AB124+AB116+AB103+AB97+AB82+AB61+AB57+AB48+AB35+AB49+AB30</f>
        <v>14000</v>
      </c>
      <c r="AC139" s="443"/>
      <c r="AD139" s="441"/>
      <c r="AE139" s="442">
        <f t="shared" ref="AE139:AK139" si="80">AE136+AE131+AE124+AE116+AE103+AE97+AE82+AE61+AE57+AE48+AE35+AE49+AE30</f>
        <v>8280</v>
      </c>
      <c r="AF139" s="443"/>
      <c r="AG139" s="441"/>
      <c r="AH139" s="442">
        <f t="shared" ref="AH139:AK139" si="81">AH136+AH131+AH124+AH116+AH103+AH97+AH82+AH61+AH57+AH48+AH35+AH49+AH30</f>
        <v>655483</v>
      </c>
      <c r="AI139" s="443"/>
      <c r="AJ139" s="441"/>
      <c r="AK139" s="442">
        <f t="shared" ref="AK139" si="82">AK136+AK131+AK124+AK116+AK103+AK97+AK82+AK61+AK57+AK48+AK35+AK49+AK30</f>
        <v>1039295.7949999999</v>
      </c>
      <c r="AL139" s="443"/>
      <c r="AM139" s="441"/>
      <c r="AN139" s="442">
        <f>AN136+AN131+AN124+AN116+AN103+AN97+AN82+AN61+AN57+AN48+AN35+AN49+AN30</f>
        <v>1490626.5350000001</v>
      </c>
      <c r="AO139" s="444"/>
      <c r="AP139" s="445">
        <f>SUM(AP9:AP138)</f>
        <v>11205971.524439998</v>
      </c>
      <c r="AQ139" s="446"/>
    </row>
    <row r="140" spans="1:58" ht="14.25" thickTop="1" thickBot="1" x14ac:dyDescent="0.25">
      <c r="B140" s="231" t="s">
        <v>1621</v>
      </c>
      <c r="C140" s="306"/>
      <c r="D140" s="447"/>
    </row>
    <row r="141" spans="1:58" ht="15.75" customHeight="1" thickBot="1" x14ac:dyDescent="0.25">
      <c r="B141" s="448"/>
      <c r="C141" s="449"/>
      <c r="D141" s="450"/>
      <c r="E141" s="452"/>
      <c r="F141" s="451"/>
      <c r="G141" s="451"/>
      <c r="H141" s="452"/>
      <c r="I141" s="451"/>
      <c r="J141" s="451"/>
      <c r="K141" s="452"/>
      <c r="L141" s="451"/>
      <c r="M141" s="451"/>
      <c r="N141" s="452"/>
      <c r="O141" s="451"/>
      <c r="P141" s="451"/>
      <c r="Q141" s="452"/>
      <c r="R141" s="451"/>
      <c r="S141" s="451"/>
      <c r="T141" s="452"/>
      <c r="U141" s="451"/>
      <c r="V141" s="451"/>
      <c r="W141" s="452"/>
      <c r="X141" s="451"/>
      <c r="Y141" s="451"/>
      <c r="Z141" s="452"/>
      <c r="AA141" s="451"/>
      <c r="AB141" s="451"/>
      <c r="AC141" s="452"/>
      <c r="AD141" s="451"/>
      <c r="AE141" s="451"/>
      <c r="AF141" s="452"/>
      <c r="AG141" s="451"/>
      <c r="AH141" s="451"/>
      <c r="AI141" s="452"/>
      <c r="AJ141" s="451"/>
      <c r="AK141" s="451"/>
      <c r="AL141" s="452"/>
      <c r="AM141" s="451"/>
      <c r="AN141" s="451"/>
      <c r="AP141" s="303"/>
      <c r="AT141" s="453"/>
      <c r="AU141" s="454" t="s">
        <v>1623</v>
      </c>
      <c r="AV141" s="455" t="s">
        <v>1624</v>
      </c>
      <c r="AW141" s="456"/>
      <c r="AX141" s="454" t="s">
        <v>1625</v>
      </c>
      <c r="AY141" s="457" t="s">
        <v>1626</v>
      </c>
      <c r="AZ141" s="454" t="s">
        <v>1627</v>
      </c>
      <c r="BA141" s="454" t="s">
        <v>1628</v>
      </c>
      <c r="BB141" s="458" t="s">
        <v>1629</v>
      </c>
    </row>
    <row r="142" spans="1:58" ht="13.5" thickBot="1" x14ac:dyDescent="0.25">
      <c r="A142" s="306"/>
      <c r="B142" s="459"/>
      <c r="C142" s="460" t="s">
        <v>1630</v>
      </c>
      <c r="D142" s="461"/>
      <c r="E142" s="463"/>
      <c r="F142" s="463"/>
      <c r="G142" s="464"/>
      <c r="H142" s="462"/>
      <c r="I142" s="463"/>
      <c r="J142" s="464"/>
      <c r="K142" s="462"/>
      <c r="L142" s="463"/>
      <c r="M142" s="464"/>
      <c r="N142" s="462"/>
      <c r="O142" s="463"/>
      <c r="P142" s="464"/>
      <c r="Q142" s="462"/>
      <c r="R142" s="463"/>
      <c r="S142" s="464"/>
      <c r="T142" s="462"/>
      <c r="U142" s="463"/>
      <c r="V142" s="464"/>
      <c r="W142" s="462"/>
      <c r="X142" s="463"/>
      <c r="Y142" s="464"/>
      <c r="Z142" s="462"/>
      <c r="AA142" s="463"/>
      <c r="AB142" s="464"/>
      <c r="AC142" s="462"/>
      <c r="AD142" s="463"/>
      <c r="AE142" s="464"/>
      <c r="AF142" s="462"/>
      <c r="AG142" s="463"/>
      <c r="AH142" s="464"/>
      <c r="AI142" s="462"/>
      <c r="AJ142" s="463"/>
      <c r="AK142" s="464"/>
      <c r="AL142" s="462"/>
      <c r="AM142" s="463"/>
      <c r="AN142" s="464"/>
      <c r="AO142" s="465"/>
      <c r="AP142" s="466"/>
      <c r="AQ142" s="467"/>
      <c r="AT142" s="468" t="s">
        <v>1631</v>
      </c>
      <c r="AU142" s="469">
        <f>SUM(E139:AN139)</f>
        <v>11191641.52444</v>
      </c>
      <c r="AV142" s="470">
        <v>7.4999999999999997E-3</v>
      </c>
      <c r="AW142" s="471">
        <f>AU142*1000*AV142</f>
        <v>83937311.433300003</v>
      </c>
      <c r="AX142" s="472">
        <v>61560000</v>
      </c>
      <c r="AY142" s="471">
        <v>53932000</v>
      </c>
      <c r="AZ142" s="470">
        <f>AY142/AX142</f>
        <v>0.87608836907082521</v>
      </c>
      <c r="BA142" s="470">
        <f>AY142/AW142</f>
        <v>0.64252713220218594</v>
      </c>
      <c r="BB142" s="473">
        <f>AY142/(AU142*1000)</f>
        <v>4.8189534915163944E-3</v>
      </c>
      <c r="BC142" s="231" t="s">
        <v>1632</v>
      </c>
      <c r="BF142" s="231" t="s">
        <v>1633</v>
      </c>
    </row>
    <row r="143" spans="1:58" x14ac:dyDescent="0.2">
      <c r="A143" s="306"/>
      <c r="B143" s="474"/>
      <c r="C143" s="475" t="s">
        <v>1634</v>
      </c>
      <c r="D143" s="476">
        <v>6.6785846353448197E-2</v>
      </c>
      <c r="E143" s="478"/>
      <c r="F143" s="478"/>
      <c r="G143" s="479"/>
      <c r="H143" s="477"/>
      <c r="I143" s="478"/>
      <c r="J143" s="479"/>
      <c r="K143" s="477"/>
      <c r="L143" s="478"/>
      <c r="M143" s="479"/>
      <c r="N143" s="477"/>
      <c r="O143" s="478"/>
      <c r="P143" s="479"/>
      <c r="Q143" s="477"/>
      <c r="R143" s="478"/>
      <c r="S143" s="479"/>
      <c r="T143" s="477"/>
      <c r="U143" s="478"/>
      <c r="V143" s="479"/>
      <c r="W143" s="477"/>
      <c r="X143" s="478"/>
      <c r="Y143" s="479"/>
      <c r="Z143" s="477"/>
      <c r="AA143" s="478"/>
      <c r="AB143" s="479"/>
      <c r="AC143" s="477"/>
      <c r="AD143" s="478"/>
      <c r="AE143" s="479"/>
      <c r="AF143" s="477"/>
      <c r="AG143" s="478"/>
      <c r="AH143" s="479"/>
      <c r="AI143" s="477"/>
      <c r="AJ143" s="478"/>
      <c r="AK143" s="479"/>
      <c r="AL143" s="477"/>
      <c r="AM143" s="478"/>
      <c r="AN143" s="479"/>
      <c r="AO143" s="480"/>
      <c r="AP143" s="481">
        <f>$AP$139*D143</f>
        <v>748400.29247236543</v>
      </c>
      <c r="AQ143" s="482"/>
      <c r="AT143" s="468" t="s">
        <v>1635</v>
      </c>
      <c r="AU143" s="469" t="e">
        <f>SUM(#REF!)</f>
        <v>#REF!</v>
      </c>
      <c r="AV143" s="470">
        <v>8.9999999999999993E-3</v>
      </c>
      <c r="AW143" s="471" t="e">
        <f>AU143*1000*AV143</f>
        <v>#REF!</v>
      </c>
      <c r="AX143" s="472">
        <v>59000000</v>
      </c>
      <c r="AY143" s="471">
        <v>48670000</v>
      </c>
      <c r="AZ143" s="470">
        <f>AY143/AX143</f>
        <v>0.82491525423728818</v>
      </c>
      <c r="BA143" s="470" t="e">
        <f>AY143/AW143</f>
        <v>#REF!</v>
      </c>
      <c r="BB143" s="483" t="e">
        <f>AY143/(AU143*1000)</f>
        <v>#REF!</v>
      </c>
      <c r="BC143" s="305" t="e">
        <f>SUM(#REF!)</f>
        <v>#REF!</v>
      </c>
      <c r="BF143" s="305" t="e">
        <f>AU143-BC143</f>
        <v>#REF!</v>
      </c>
    </row>
    <row r="144" spans="1:58" x14ac:dyDescent="0.2">
      <c r="A144" s="306"/>
      <c r="B144" s="484"/>
      <c r="C144" s="485" t="s">
        <v>1636</v>
      </c>
      <c r="D144" s="486">
        <v>8.5778420427415139E-3</v>
      </c>
      <c r="E144" s="488"/>
      <c r="F144" s="488"/>
      <c r="G144" s="489"/>
      <c r="H144" s="487"/>
      <c r="I144" s="488"/>
      <c r="J144" s="489"/>
      <c r="K144" s="487"/>
      <c r="L144" s="488"/>
      <c r="M144" s="489"/>
      <c r="N144" s="487"/>
      <c r="O144" s="488"/>
      <c r="P144" s="489"/>
      <c r="Q144" s="487"/>
      <c r="R144" s="488"/>
      <c r="S144" s="489"/>
      <c r="T144" s="487"/>
      <c r="U144" s="488"/>
      <c r="V144" s="489"/>
      <c r="W144" s="487"/>
      <c r="X144" s="488"/>
      <c r="Y144" s="489"/>
      <c r="Z144" s="487"/>
      <c r="AA144" s="488"/>
      <c r="AB144" s="489"/>
      <c r="AC144" s="487"/>
      <c r="AD144" s="488"/>
      <c r="AE144" s="489"/>
      <c r="AF144" s="487"/>
      <c r="AG144" s="488"/>
      <c r="AH144" s="489"/>
      <c r="AI144" s="487"/>
      <c r="AJ144" s="488"/>
      <c r="AK144" s="489"/>
      <c r="AL144" s="487"/>
      <c r="AM144" s="488"/>
      <c r="AN144" s="489"/>
      <c r="AO144" s="490"/>
      <c r="AP144" s="491">
        <f t="shared" ref="AP144:AP150" si="83">$AP$139*D144</f>
        <v>96123.053672105627</v>
      </c>
      <c r="AQ144" s="492"/>
      <c r="AT144" s="468" t="s">
        <v>1637</v>
      </c>
      <c r="AU144" s="469" t="e">
        <f>SUM(#REF!)</f>
        <v>#REF!</v>
      </c>
      <c r="AV144" s="470">
        <v>1.0500000000000001E-2</v>
      </c>
      <c r="AW144" s="471" t="e">
        <f>AU144*1000*AV144</f>
        <v>#REF!</v>
      </c>
      <c r="AX144" s="493">
        <v>48925000</v>
      </c>
      <c r="AY144" s="471">
        <v>29349000</v>
      </c>
      <c r="AZ144" s="470">
        <f>AY144/AX144</f>
        <v>0.59987736331119057</v>
      </c>
      <c r="BA144" s="470" t="e">
        <f>AY144/AW144</f>
        <v>#REF!</v>
      </c>
      <c r="BB144" s="483" t="e">
        <f>AY144/(AU144*1000)</f>
        <v>#REF!</v>
      </c>
    </row>
    <row r="145" spans="1:54" ht="13.5" thickBot="1" x14ac:dyDescent="0.25">
      <c r="A145" s="306"/>
      <c r="B145" s="484"/>
      <c r="C145" s="485" t="s">
        <v>1638</v>
      </c>
      <c r="D145" s="486">
        <v>1.0061013919212067</v>
      </c>
      <c r="E145" s="488"/>
      <c r="F145" s="488"/>
      <c r="G145" s="489"/>
      <c r="H145" s="487"/>
      <c r="I145" s="488"/>
      <c r="J145" s="489"/>
      <c r="K145" s="487"/>
      <c r="L145" s="488"/>
      <c r="M145" s="489"/>
      <c r="N145" s="487"/>
      <c r="O145" s="488"/>
      <c r="P145" s="489"/>
      <c r="Q145" s="487"/>
      <c r="R145" s="488"/>
      <c r="S145" s="489"/>
      <c r="T145" s="487"/>
      <c r="U145" s="488"/>
      <c r="V145" s="489"/>
      <c r="W145" s="487"/>
      <c r="X145" s="488"/>
      <c r="Y145" s="489"/>
      <c r="Z145" s="487"/>
      <c r="AA145" s="488"/>
      <c r="AB145" s="489"/>
      <c r="AC145" s="487"/>
      <c r="AD145" s="488"/>
      <c r="AE145" s="489"/>
      <c r="AF145" s="487"/>
      <c r="AG145" s="488"/>
      <c r="AH145" s="489"/>
      <c r="AI145" s="487"/>
      <c r="AJ145" s="488"/>
      <c r="AK145" s="489"/>
      <c r="AL145" s="487"/>
      <c r="AM145" s="488"/>
      <c r="AN145" s="489"/>
      <c r="AO145" s="490"/>
      <c r="AP145" s="491">
        <f t="shared" si="83"/>
        <v>11274343.548568489</v>
      </c>
      <c r="AQ145" s="492"/>
      <c r="AT145" s="494" t="s">
        <v>1639</v>
      </c>
      <c r="AU145" s="495" t="e">
        <f>SUM(#REF!)</f>
        <v>#REF!</v>
      </c>
      <c r="AV145" s="496">
        <v>1.2E-2</v>
      </c>
      <c r="AW145" s="497" t="e">
        <f>AU145*1000*AV145</f>
        <v>#REF!</v>
      </c>
      <c r="AX145" s="498">
        <v>63483000</v>
      </c>
      <c r="AY145" s="497">
        <v>41217000</v>
      </c>
      <c r="AZ145" s="496">
        <f>AY145/AX145</f>
        <v>0.6492604319266575</v>
      </c>
      <c r="BA145" s="496" t="e">
        <f>AY145/AW145</f>
        <v>#REF!</v>
      </c>
      <c r="BB145" s="499" t="e">
        <f>AY145/(AU145*1000)</f>
        <v>#REF!</v>
      </c>
    </row>
    <row r="146" spans="1:54" x14ac:dyDescent="0.2">
      <c r="A146" s="306"/>
      <c r="B146" s="484"/>
      <c r="C146" s="485" t="s">
        <v>1640</v>
      </c>
      <c r="D146" s="500">
        <v>0</v>
      </c>
      <c r="E146" s="488"/>
      <c r="F146" s="488"/>
      <c r="G146" s="489"/>
      <c r="H146" s="487"/>
      <c r="I146" s="488"/>
      <c r="J146" s="489"/>
      <c r="K146" s="487"/>
      <c r="L146" s="488"/>
      <c r="M146" s="489"/>
      <c r="N146" s="487"/>
      <c r="O146" s="488"/>
      <c r="P146" s="489"/>
      <c r="Q146" s="487"/>
      <c r="R146" s="488"/>
      <c r="S146" s="489"/>
      <c r="T146" s="487"/>
      <c r="U146" s="488"/>
      <c r="V146" s="489"/>
      <c r="W146" s="487"/>
      <c r="X146" s="488"/>
      <c r="Y146" s="489"/>
      <c r="Z146" s="487"/>
      <c r="AA146" s="488"/>
      <c r="AB146" s="489"/>
      <c r="AC146" s="487"/>
      <c r="AD146" s="488"/>
      <c r="AE146" s="489"/>
      <c r="AF146" s="487"/>
      <c r="AG146" s="488"/>
      <c r="AH146" s="489"/>
      <c r="AI146" s="487"/>
      <c r="AJ146" s="488"/>
      <c r="AK146" s="489"/>
      <c r="AL146" s="487"/>
      <c r="AM146" s="488"/>
      <c r="AN146" s="489"/>
      <c r="AO146" s="490"/>
      <c r="AP146" s="491">
        <f t="shared" si="83"/>
        <v>0</v>
      </c>
      <c r="AQ146" s="492"/>
      <c r="AU146" s="305"/>
      <c r="AV146" s="305"/>
      <c r="AW146" s="305"/>
      <c r="AX146" s="305"/>
      <c r="AY146" s="305"/>
      <c r="AZ146" s="305"/>
      <c r="BA146" s="305"/>
    </row>
    <row r="147" spans="1:54" ht="13.5" thickBot="1" x14ac:dyDescent="0.25">
      <c r="A147" s="306"/>
      <c r="B147" s="484"/>
      <c r="C147" s="485" t="s">
        <v>1641</v>
      </c>
      <c r="D147" s="500">
        <v>4.9253684717795324E-3</v>
      </c>
      <c r="E147" s="488"/>
      <c r="F147" s="488"/>
      <c r="G147" s="489"/>
      <c r="H147" s="487"/>
      <c r="I147" s="488"/>
      <c r="J147" s="489"/>
      <c r="K147" s="487"/>
      <c r="L147" s="488"/>
      <c r="M147" s="489"/>
      <c r="N147" s="487"/>
      <c r="O147" s="488"/>
      <c r="P147" s="489"/>
      <c r="Q147" s="487"/>
      <c r="R147" s="488"/>
      <c r="S147" s="489"/>
      <c r="T147" s="487"/>
      <c r="U147" s="488"/>
      <c r="V147" s="489"/>
      <c r="W147" s="487"/>
      <c r="X147" s="488"/>
      <c r="Y147" s="489"/>
      <c r="Z147" s="487"/>
      <c r="AA147" s="488"/>
      <c r="AB147" s="489"/>
      <c r="AC147" s="487"/>
      <c r="AD147" s="488"/>
      <c r="AE147" s="489"/>
      <c r="AF147" s="487"/>
      <c r="AG147" s="488"/>
      <c r="AH147" s="489"/>
      <c r="AI147" s="487"/>
      <c r="AJ147" s="488"/>
      <c r="AK147" s="489"/>
      <c r="AL147" s="487"/>
      <c r="AM147" s="488"/>
      <c r="AN147" s="489"/>
      <c r="AO147" s="490"/>
      <c r="AP147" s="491">
        <f t="shared" si="83"/>
        <v>55193.538842135989</v>
      </c>
      <c r="AQ147" s="492"/>
    </row>
    <row r="148" spans="1:54" ht="13.5" thickBot="1" x14ac:dyDescent="0.25">
      <c r="A148" s="306"/>
      <c r="B148" s="484"/>
      <c r="C148" s="501" t="s">
        <v>1642</v>
      </c>
      <c r="D148" s="502">
        <v>1.6390362620263679E-2</v>
      </c>
      <c r="E148" s="504"/>
      <c r="F148" s="504"/>
      <c r="G148" s="505"/>
      <c r="H148" s="503"/>
      <c r="I148" s="504"/>
      <c r="J148" s="505"/>
      <c r="K148" s="503"/>
      <c r="L148" s="504"/>
      <c r="M148" s="505"/>
      <c r="N148" s="503"/>
      <c r="O148" s="504"/>
      <c r="P148" s="505"/>
      <c r="Q148" s="503"/>
      <c r="R148" s="504"/>
      <c r="S148" s="505"/>
      <c r="T148" s="503"/>
      <c r="U148" s="504"/>
      <c r="V148" s="505"/>
      <c r="W148" s="503"/>
      <c r="X148" s="504"/>
      <c r="Y148" s="505"/>
      <c r="Z148" s="503"/>
      <c r="AA148" s="504"/>
      <c r="AB148" s="505"/>
      <c r="AC148" s="503"/>
      <c r="AD148" s="504"/>
      <c r="AE148" s="505"/>
      <c r="AF148" s="503"/>
      <c r="AG148" s="504"/>
      <c r="AH148" s="505"/>
      <c r="AI148" s="503"/>
      <c r="AJ148" s="504"/>
      <c r="AK148" s="505"/>
      <c r="AL148" s="503"/>
      <c r="AM148" s="504"/>
      <c r="AN148" s="505"/>
      <c r="AO148" s="506"/>
      <c r="AP148" s="491">
        <f t="shared" si="83"/>
        <v>183669.93679792056</v>
      </c>
      <c r="AQ148" s="507"/>
      <c r="AT148" s="508" t="s">
        <v>1643</v>
      </c>
      <c r="AU148" s="509"/>
      <c r="AV148" s="510" t="s">
        <v>1644</v>
      </c>
      <c r="AW148" s="509" t="s">
        <v>1645</v>
      </c>
      <c r="AX148" s="511" t="s">
        <v>1646</v>
      </c>
      <c r="AY148" s="511"/>
      <c r="AZ148" s="511" t="s">
        <v>1647</v>
      </c>
      <c r="BA148" s="512"/>
    </row>
    <row r="149" spans="1:54" ht="13.5" thickBot="1" x14ac:dyDescent="0.25">
      <c r="A149" s="306"/>
      <c r="B149" s="513"/>
      <c r="C149" s="514" t="s">
        <v>1648</v>
      </c>
      <c r="D149" s="515"/>
      <c r="E149" s="517"/>
      <c r="F149" s="517"/>
      <c r="G149" s="518"/>
      <c r="H149" s="516"/>
      <c r="I149" s="517"/>
      <c r="J149" s="518"/>
      <c r="K149" s="516"/>
      <c r="L149" s="517"/>
      <c r="M149" s="518"/>
      <c r="N149" s="516"/>
      <c r="O149" s="517"/>
      <c r="P149" s="518"/>
      <c r="Q149" s="516"/>
      <c r="R149" s="517"/>
      <c r="S149" s="518"/>
      <c r="T149" s="516"/>
      <c r="U149" s="517"/>
      <c r="V149" s="518"/>
      <c r="W149" s="516"/>
      <c r="X149" s="517"/>
      <c r="Y149" s="518"/>
      <c r="Z149" s="516"/>
      <c r="AA149" s="517"/>
      <c r="AB149" s="518"/>
      <c r="AC149" s="516"/>
      <c r="AD149" s="517"/>
      <c r="AE149" s="518"/>
      <c r="AF149" s="516"/>
      <c r="AG149" s="517"/>
      <c r="AH149" s="518"/>
      <c r="AI149" s="516"/>
      <c r="AJ149" s="517"/>
      <c r="AK149" s="518"/>
      <c r="AL149" s="516"/>
      <c r="AM149" s="517"/>
      <c r="AN149" s="518"/>
      <c r="AO149" s="519"/>
      <c r="AP149" s="520">
        <v>32461615.714930065</v>
      </c>
      <c r="AQ149" s="521"/>
      <c r="AT149" s="522" t="s">
        <v>1631</v>
      </c>
      <c r="AU149" s="523"/>
      <c r="AV149" s="523" t="e">
        <f>(#REF!+#REF!+E9+E10+H9+H10+K9+K10++N9+N10+Q9+Q10+T9+T10+AF9+AF10+AI9+AI10+AL9+AL10)/1000</f>
        <v>#REF!</v>
      </c>
      <c r="AW149" s="524">
        <v>10000</v>
      </c>
      <c r="AX149" s="525" t="e">
        <f>AV149*AW149</f>
        <v>#REF!</v>
      </c>
      <c r="AY149" s="525"/>
      <c r="AZ149" s="524"/>
      <c r="BA149" s="482"/>
    </row>
    <row r="150" spans="1:54" x14ac:dyDescent="0.2">
      <c r="B150" s="484"/>
      <c r="C150" s="475" t="s">
        <v>54</v>
      </c>
      <c r="D150" s="500">
        <v>0.1000000031531407</v>
      </c>
      <c r="E150" s="488"/>
      <c r="F150" s="488"/>
      <c r="G150" s="489"/>
      <c r="H150" s="487"/>
      <c r="I150" s="488"/>
      <c r="J150" s="489"/>
      <c r="K150" s="487"/>
      <c r="L150" s="488"/>
      <c r="M150" s="489"/>
      <c r="N150" s="487"/>
      <c r="O150" s="488"/>
      <c r="P150" s="489"/>
      <c r="Q150" s="487"/>
      <c r="R150" s="488"/>
      <c r="S150" s="489"/>
      <c r="T150" s="487"/>
      <c r="U150" s="488"/>
      <c r="V150" s="489"/>
      <c r="W150" s="487"/>
      <c r="X150" s="488"/>
      <c r="Y150" s="489"/>
      <c r="Z150" s="487"/>
      <c r="AA150" s="488"/>
      <c r="AB150" s="489"/>
      <c r="AC150" s="487"/>
      <c r="AD150" s="488"/>
      <c r="AE150" s="489"/>
      <c r="AF150" s="487"/>
      <c r="AG150" s="488"/>
      <c r="AH150" s="489"/>
      <c r="AI150" s="487"/>
      <c r="AJ150" s="488"/>
      <c r="AK150" s="489"/>
      <c r="AL150" s="487"/>
      <c r="AM150" s="488"/>
      <c r="AN150" s="489"/>
      <c r="AO150" s="490"/>
      <c r="AP150" s="491">
        <f t="shared" si="83"/>
        <v>1120597.1877780047</v>
      </c>
      <c r="AQ150" s="492"/>
      <c r="AT150" s="522" t="s">
        <v>1635</v>
      </c>
      <c r="AU150" s="523" t="s">
        <v>1649</v>
      </c>
      <c r="AV150" s="523" t="e">
        <f>(#REF!+#REF!)/1000</f>
        <v>#REF!</v>
      </c>
      <c r="AW150" s="524">
        <v>10000</v>
      </c>
      <c r="AX150" s="524"/>
      <c r="AY150" s="524"/>
      <c r="AZ150" s="524" t="e">
        <f>AV150*AW150</f>
        <v>#REF!</v>
      </c>
      <c r="BA150" s="482"/>
    </row>
    <row r="151" spans="1:54" ht="13.5" thickBot="1" x14ac:dyDescent="0.25">
      <c r="B151" s="484"/>
      <c r="C151" s="526" t="s">
        <v>1650</v>
      </c>
      <c r="D151" s="527"/>
      <c r="E151" s="488"/>
      <c r="F151" s="488"/>
      <c r="G151" s="489"/>
      <c r="H151" s="487"/>
      <c r="I151" s="488"/>
      <c r="J151" s="489"/>
      <c r="K151" s="487"/>
      <c r="L151" s="488"/>
      <c r="M151" s="489"/>
      <c r="N151" s="487"/>
      <c r="O151" s="488"/>
      <c r="P151" s="489"/>
      <c r="Q151" s="487"/>
      <c r="R151" s="488"/>
      <c r="S151" s="489"/>
      <c r="T151" s="487"/>
      <c r="U151" s="488"/>
      <c r="V151" s="489"/>
      <c r="W151" s="487"/>
      <c r="X151" s="488"/>
      <c r="Y151" s="489"/>
      <c r="Z151" s="487"/>
      <c r="AA151" s="488"/>
      <c r="AB151" s="489"/>
      <c r="AC151" s="487"/>
      <c r="AD151" s="488"/>
      <c r="AE151" s="489"/>
      <c r="AF151" s="487"/>
      <c r="AG151" s="488"/>
      <c r="AH151" s="489"/>
      <c r="AI151" s="487"/>
      <c r="AJ151" s="488"/>
      <c r="AK151" s="489"/>
      <c r="AL151" s="487"/>
      <c r="AM151" s="488"/>
      <c r="AN151" s="489"/>
      <c r="AO151" s="490"/>
      <c r="AP151" s="528">
        <v>35405230.293878168</v>
      </c>
      <c r="AQ151" s="492"/>
      <c r="AT151" s="529"/>
      <c r="AU151" s="530" t="s">
        <v>1651</v>
      </c>
      <c r="AV151" s="531" t="e">
        <f>(#REF!+#REF!+#REF!+#REF!+#REF!+#REF!)/1000</f>
        <v>#REF!</v>
      </c>
      <c r="AW151" s="532">
        <v>10000</v>
      </c>
      <c r="AX151" s="532"/>
      <c r="AY151" s="532" t="e">
        <f>AV151*AW151</f>
        <v>#REF!</v>
      </c>
      <c r="AZ151" s="532"/>
      <c r="BA151" s="533"/>
    </row>
    <row r="152" spans="1:54" x14ac:dyDescent="0.2">
      <c r="B152" s="484"/>
      <c r="C152" s="485" t="s">
        <v>1652</v>
      </c>
      <c r="D152" s="527"/>
      <c r="E152" s="488"/>
      <c r="F152" s="488"/>
      <c r="G152" s="489"/>
      <c r="H152" s="487"/>
      <c r="I152" s="488"/>
      <c r="J152" s="489"/>
      <c r="K152" s="487"/>
      <c r="L152" s="488"/>
      <c r="M152" s="489"/>
      <c r="N152" s="487"/>
      <c r="O152" s="488"/>
      <c r="P152" s="489"/>
      <c r="Q152" s="487"/>
      <c r="R152" s="488"/>
      <c r="S152" s="489"/>
      <c r="T152" s="487"/>
      <c r="U152" s="488"/>
      <c r="V152" s="489"/>
      <c r="W152" s="487"/>
      <c r="X152" s="488"/>
      <c r="Y152" s="489"/>
      <c r="Z152" s="487"/>
      <c r="AA152" s="488"/>
      <c r="AB152" s="489"/>
      <c r="AC152" s="487"/>
      <c r="AD152" s="488"/>
      <c r="AE152" s="489"/>
      <c r="AF152" s="487"/>
      <c r="AG152" s="488"/>
      <c r="AH152" s="489"/>
      <c r="AI152" s="487"/>
      <c r="AJ152" s="488"/>
      <c r="AK152" s="489"/>
      <c r="AL152" s="487"/>
      <c r="AM152" s="488"/>
      <c r="AN152" s="489"/>
      <c r="AO152" s="490"/>
      <c r="AP152" s="491">
        <v>7435098.3617144153</v>
      </c>
      <c r="AQ152" s="492"/>
      <c r="AT152" s="347"/>
    </row>
    <row r="153" spans="1:54" ht="13.5" thickBot="1" x14ac:dyDescent="0.25">
      <c r="B153" s="534"/>
      <c r="C153" s="535" t="s">
        <v>1653</v>
      </c>
      <c r="D153" s="536"/>
      <c r="E153" s="504"/>
      <c r="F153" s="504"/>
      <c r="G153" s="505"/>
      <c r="H153" s="503"/>
      <c r="I153" s="504"/>
      <c r="J153" s="505"/>
      <c r="K153" s="503"/>
      <c r="L153" s="504"/>
      <c r="M153" s="505"/>
      <c r="N153" s="503"/>
      <c r="O153" s="504"/>
      <c r="P153" s="505"/>
      <c r="Q153" s="503"/>
      <c r="R153" s="504"/>
      <c r="S153" s="505"/>
      <c r="T153" s="503"/>
      <c r="U153" s="504"/>
      <c r="V153" s="505"/>
      <c r="W153" s="503"/>
      <c r="X153" s="504"/>
      <c r="Y153" s="505"/>
      <c r="Z153" s="503"/>
      <c r="AA153" s="504"/>
      <c r="AB153" s="505"/>
      <c r="AC153" s="503"/>
      <c r="AD153" s="504"/>
      <c r="AE153" s="505"/>
      <c r="AF153" s="503"/>
      <c r="AG153" s="504"/>
      <c r="AH153" s="505"/>
      <c r="AI153" s="503"/>
      <c r="AJ153" s="504"/>
      <c r="AK153" s="505"/>
      <c r="AL153" s="503"/>
      <c r="AM153" s="504"/>
      <c r="AN153" s="505"/>
      <c r="AO153" s="506"/>
      <c r="AP153" s="537">
        <v>42840328.655592583</v>
      </c>
      <c r="AQ153" s="507"/>
    </row>
    <row r="154" spans="1:54" x14ac:dyDescent="0.2">
      <c r="C154" s="538"/>
    </row>
    <row r="155" spans="1:54" ht="20.25" x14ac:dyDescent="0.3">
      <c r="C155" s="539"/>
      <c r="AP155" s="540" t="s">
        <v>1654</v>
      </c>
    </row>
    <row r="156" spans="1:54" x14ac:dyDescent="0.2">
      <c r="C156" s="541"/>
      <c r="AP156" s="346"/>
    </row>
    <row r="157" spans="1:54" ht="26.25" x14ac:dyDescent="0.4">
      <c r="C157" s="541"/>
      <c r="AO157" s="542" t="s">
        <v>1655</v>
      </c>
      <c r="AP157" s="346"/>
    </row>
    <row r="158" spans="1:54" x14ac:dyDescent="0.2">
      <c r="C158" s="541"/>
    </row>
    <row r="159" spans="1:54" x14ac:dyDescent="0.2">
      <c r="C159" s="541"/>
    </row>
    <row r="160" spans="1:54" x14ac:dyDescent="0.2">
      <c r="C160" s="541"/>
    </row>
    <row r="161" spans="1:58" x14ac:dyDescent="0.2">
      <c r="C161" s="541"/>
    </row>
    <row r="162" spans="1:58" s="304" customFormat="1" x14ac:dyDescent="0.2">
      <c r="A162" s="231"/>
      <c r="B162" s="231"/>
      <c r="C162" s="541"/>
      <c r="D162" s="303"/>
      <c r="E162" s="303"/>
      <c r="F162" s="305"/>
      <c r="G162" s="305"/>
      <c r="H162" s="303"/>
      <c r="I162" s="305"/>
      <c r="J162" s="305"/>
      <c r="K162" s="303"/>
      <c r="L162" s="305"/>
      <c r="M162" s="305"/>
      <c r="N162" s="303"/>
      <c r="O162" s="305"/>
      <c r="P162" s="305"/>
      <c r="Q162" s="303"/>
      <c r="R162" s="305"/>
      <c r="S162" s="305"/>
      <c r="T162" s="303"/>
      <c r="U162" s="305"/>
      <c r="V162" s="305"/>
      <c r="W162" s="303"/>
      <c r="X162" s="305"/>
      <c r="Y162" s="305"/>
      <c r="Z162" s="303"/>
      <c r="AA162" s="305"/>
      <c r="AB162" s="305"/>
      <c r="AC162" s="303"/>
      <c r="AD162" s="305"/>
      <c r="AE162" s="305"/>
      <c r="AF162" s="303"/>
      <c r="AG162" s="305"/>
      <c r="AH162" s="305"/>
      <c r="AI162" s="303"/>
      <c r="AJ162" s="305"/>
      <c r="AK162" s="305"/>
      <c r="AL162" s="303"/>
      <c r="AM162" s="305"/>
      <c r="AN162" s="305"/>
      <c r="AO162" s="231"/>
      <c r="AP162" s="231"/>
      <c r="AQ162" s="306"/>
      <c r="AR162" s="231"/>
      <c r="AS162" s="231"/>
      <c r="AT162" s="303"/>
      <c r="AU162" s="231"/>
      <c r="AV162" s="231"/>
      <c r="AW162" s="231"/>
      <c r="AX162" s="231"/>
      <c r="AY162" s="231"/>
      <c r="AZ162" s="231"/>
      <c r="BA162" s="231"/>
      <c r="BB162" s="231"/>
      <c r="BC162" s="231"/>
      <c r="BD162" s="231"/>
      <c r="BE162" s="231"/>
      <c r="BF162" s="231"/>
    </row>
    <row r="163" spans="1:58" s="304" customFormat="1" x14ac:dyDescent="0.2">
      <c r="A163" s="231"/>
      <c r="B163" s="231"/>
      <c r="C163" s="541"/>
      <c r="D163" s="303"/>
      <c r="E163" s="303"/>
      <c r="F163" s="305"/>
      <c r="G163" s="305"/>
      <c r="H163" s="303"/>
      <c r="I163" s="305"/>
      <c r="J163" s="305"/>
      <c r="K163" s="303"/>
      <c r="L163" s="305"/>
      <c r="M163" s="305"/>
      <c r="N163" s="303"/>
      <c r="O163" s="305"/>
      <c r="P163" s="305"/>
      <c r="Q163" s="303"/>
      <c r="R163" s="305"/>
      <c r="S163" s="305"/>
      <c r="T163" s="303"/>
      <c r="U163" s="305"/>
      <c r="V163" s="305"/>
      <c r="W163" s="303"/>
      <c r="X163" s="305"/>
      <c r="Y163" s="305"/>
      <c r="Z163" s="303"/>
      <c r="AA163" s="305"/>
      <c r="AB163" s="305"/>
      <c r="AC163" s="303"/>
      <c r="AD163" s="305"/>
      <c r="AE163" s="305"/>
      <c r="AF163" s="303"/>
      <c r="AG163" s="305"/>
      <c r="AH163" s="305"/>
      <c r="AI163" s="303"/>
      <c r="AJ163" s="305"/>
      <c r="AK163" s="305"/>
      <c r="AL163" s="303"/>
      <c r="AM163" s="305"/>
      <c r="AN163" s="305"/>
      <c r="AO163" s="231"/>
      <c r="AP163" s="231"/>
      <c r="AQ163" s="306"/>
      <c r="AR163" s="231"/>
      <c r="AS163" s="231"/>
      <c r="AT163" s="303"/>
      <c r="AU163" s="231"/>
      <c r="AV163" s="231"/>
      <c r="AW163" s="231"/>
      <c r="AX163" s="231"/>
      <c r="AY163" s="231"/>
      <c r="AZ163" s="231"/>
      <c r="BA163" s="231"/>
      <c r="BB163" s="231"/>
      <c r="BC163" s="231"/>
      <c r="BD163" s="231"/>
      <c r="BE163" s="231"/>
      <c r="BF163" s="231"/>
    </row>
    <row r="164" spans="1:58" s="304" customFormat="1" x14ac:dyDescent="0.2">
      <c r="A164" s="231"/>
      <c r="B164" s="231"/>
      <c r="C164" s="541"/>
      <c r="D164" s="303"/>
      <c r="E164" s="303"/>
      <c r="F164" s="305"/>
      <c r="G164" s="305"/>
      <c r="H164" s="303"/>
      <c r="I164" s="305"/>
      <c r="J164" s="305"/>
      <c r="K164" s="303"/>
      <c r="L164" s="305"/>
      <c r="M164" s="305"/>
      <c r="N164" s="303"/>
      <c r="O164" s="305"/>
      <c r="P164" s="305"/>
      <c r="Q164" s="303"/>
      <c r="R164" s="305"/>
      <c r="S164" s="305"/>
      <c r="T164" s="303"/>
      <c r="U164" s="305"/>
      <c r="V164" s="305"/>
      <c r="W164" s="303"/>
      <c r="X164" s="305"/>
      <c r="Y164" s="305"/>
      <c r="Z164" s="303"/>
      <c r="AA164" s="305"/>
      <c r="AB164" s="305"/>
      <c r="AC164" s="303"/>
      <c r="AD164" s="305"/>
      <c r="AE164" s="305"/>
      <c r="AF164" s="303"/>
      <c r="AG164" s="305"/>
      <c r="AH164" s="305"/>
      <c r="AI164" s="303"/>
      <c r="AJ164" s="305"/>
      <c r="AK164" s="305"/>
      <c r="AL164" s="303"/>
      <c r="AM164" s="305"/>
      <c r="AN164" s="305"/>
      <c r="AO164" s="231"/>
      <c r="AP164" s="231"/>
      <c r="AQ164" s="306"/>
      <c r="AR164" s="231"/>
      <c r="AS164" s="231"/>
      <c r="AT164" s="303"/>
      <c r="AU164" s="231"/>
      <c r="AV164" s="231"/>
      <c r="AW164" s="231"/>
      <c r="AX164" s="231"/>
      <c r="AY164" s="231"/>
      <c r="AZ164" s="231"/>
      <c r="BA164" s="231"/>
      <c r="BB164" s="231"/>
      <c r="BC164" s="231"/>
      <c r="BD164" s="231"/>
      <c r="BE164" s="231"/>
      <c r="BF164" s="231"/>
    </row>
    <row r="165" spans="1:58" s="304" customFormat="1" x14ac:dyDescent="0.2">
      <c r="A165" s="231"/>
      <c r="B165" s="231"/>
      <c r="C165" s="543"/>
      <c r="D165" s="303"/>
      <c r="E165" s="303"/>
      <c r="F165" s="305"/>
      <c r="G165" s="305"/>
      <c r="H165" s="303"/>
      <c r="I165" s="305"/>
      <c r="J165" s="305"/>
      <c r="K165" s="303"/>
      <c r="L165" s="305"/>
      <c r="M165" s="305"/>
      <c r="N165" s="303"/>
      <c r="O165" s="305"/>
      <c r="P165" s="305"/>
      <c r="Q165" s="303"/>
      <c r="R165" s="305"/>
      <c r="S165" s="305"/>
      <c r="T165" s="303"/>
      <c r="U165" s="305"/>
      <c r="V165" s="305"/>
      <c r="W165" s="303"/>
      <c r="X165" s="305"/>
      <c r="Y165" s="305"/>
      <c r="Z165" s="303"/>
      <c r="AA165" s="305"/>
      <c r="AB165" s="305"/>
      <c r="AC165" s="303"/>
      <c r="AD165" s="305"/>
      <c r="AE165" s="305"/>
      <c r="AF165" s="303"/>
      <c r="AG165" s="305"/>
      <c r="AH165" s="305"/>
      <c r="AI165" s="303"/>
      <c r="AJ165" s="305"/>
      <c r="AK165" s="305"/>
      <c r="AL165" s="303"/>
      <c r="AM165" s="305"/>
      <c r="AN165" s="305"/>
      <c r="AO165" s="231"/>
      <c r="AP165" s="231"/>
      <c r="AQ165" s="306"/>
      <c r="AR165" s="231"/>
      <c r="AS165" s="231"/>
      <c r="AT165" s="303"/>
      <c r="AU165" s="231"/>
      <c r="AV165" s="231"/>
      <c r="AW165" s="231"/>
      <c r="AX165" s="231"/>
      <c r="AY165" s="231"/>
      <c r="AZ165" s="231"/>
      <c r="BA165" s="231"/>
      <c r="BB165" s="231"/>
      <c r="BC165" s="231"/>
      <c r="BD165" s="231"/>
      <c r="BE165" s="231"/>
      <c r="BF165" s="231"/>
    </row>
    <row r="166" spans="1:58" s="304" customFormat="1" x14ac:dyDescent="0.2">
      <c r="A166" s="231"/>
      <c r="B166" s="231"/>
      <c r="C166" s="346"/>
      <c r="D166" s="303"/>
      <c r="E166" s="303"/>
      <c r="F166" s="305"/>
      <c r="G166" s="305"/>
      <c r="H166" s="303"/>
      <c r="I166" s="305"/>
      <c r="J166" s="305"/>
      <c r="K166" s="303"/>
      <c r="L166" s="305"/>
      <c r="M166" s="305"/>
      <c r="N166" s="303"/>
      <c r="O166" s="305"/>
      <c r="P166" s="305"/>
      <c r="Q166" s="303"/>
      <c r="R166" s="305"/>
      <c r="S166" s="305"/>
      <c r="T166" s="303"/>
      <c r="U166" s="305"/>
      <c r="V166" s="305"/>
      <c r="W166" s="303"/>
      <c r="X166" s="305"/>
      <c r="Y166" s="305"/>
      <c r="Z166" s="303"/>
      <c r="AA166" s="305"/>
      <c r="AB166" s="305"/>
      <c r="AC166" s="303"/>
      <c r="AD166" s="305"/>
      <c r="AE166" s="305"/>
      <c r="AF166" s="303"/>
      <c r="AG166" s="305"/>
      <c r="AH166" s="305"/>
      <c r="AI166" s="303"/>
      <c r="AJ166" s="305"/>
      <c r="AK166" s="305"/>
      <c r="AL166" s="303"/>
      <c r="AM166" s="305"/>
      <c r="AN166" s="305"/>
      <c r="AO166" s="231"/>
      <c r="AP166" s="231"/>
      <c r="AQ166" s="306"/>
      <c r="AR166" s="231"/>
      <c r="AS166" s="231"/>
      <c r="AT166" s="303"/>
      <c r="AU166" s="231"/>
      <c r="AV166" s="231"/>
      <c r="AW166" s="231"/>
      <c r="AX166" s="231"/>
      <c r="AY166" s="231"/>
      <c r="AZ166" s="231"/>
      <c r="BA166" s="231"/>
      <c r="BB166" s="231"/>
      <c r="BC166" s="231"/>
      <c r="BD166" s="231"/>
      <c r="BE166" s="231"/>
      <c r="BF166" s="231"/>
    </row>
    <row r="167" spans="1:58" s="304" customFormat="1" x14ac:dyDescent="0.2">
      <c r="A167" s="231"/>
      <c r="B167" s="231"/>
      <c r="C167" s="346"/>
      <c r="D167" s="303"/>
      <c r="E167" s="303"/>
      <c r="F167" s="305"/>
      <c r="G167" s="305"/>
      <c r="H167" s="303"/>
      <c r="I167" s="305"/>
      <c r="J167" s="305"/>
      <c r="K167" s="303"/>
      <c r="L167" s="305"/>
      <c r="M167" s="305"/>
      <c r="N167" s="303"/>
      <c r="O167" s="305"/>
      <c r="P167" s="305"/>
      <c r="Q167" s="303"/>
      <c r="R167" s="305"/>
      <c r="S167" s="305"/>
      <c r="T167" s="303"/>
      <c r="U167" s="305"/>
      <c r="V167" s="305"/>
      <c r="W167" s="303"/>
      <c r="X167" s="305"/>
      <c r="Y167" s="305"/>
      <c r="Z167" s="303"/>
      <c r="AA167" s="305"/>
      <c r="AB167" s="305"/>
      <c r="AC167" s="303"/>
      <c r="AD167" s="305"/>
      <c r="AE167" s="305"/>
      <c r="AF167" s="303"/>
      <c r="AG167" s="305"/>
      <c r="AH167" s="305"/>
      <c r="AI167" s="303"/>
      <c r="AJ167" s="305"/>
      <c r="AK167" s="305"/>
      <c r="AL167" s="303"/>
      <c r="AM167" s="305"/>
      <c r="AN167" s="305"/>
      <c r="AO167" s="231"/>
      <c r="AP167" s="231"/>
      <c r="AQ167" s="306"/>
      <c r="AR167" s="231"/>
      <c r="AS167" s="231"/>
      <c r="AT167" s="303"/>
      <c r="AU167" s="231"/>
      <c r="AV167" s="231"/>
      <c r="AW167" s="231"/>
      <c r="AX167" s="231"/>
      <c r="AY167" s="231"/>
      <c r="AZ167" s="231"/>
      <c r="BA167" s="231"/>
      <c r="BB167" s="231"/>
      <c r="BC167" s="231"/>
      <c r="BD167" s="231"/>
      <c r="BE167" s="231"/>
      <c r="BF167" s="231"/>
    </row>
    <row r="168" spans="1:58" s="304" customFormat="1" x14ac:dyDescent="0.2">
      <c r="A168" s="231"/>
      <c r="B168" s="231"/>
      <c r="C168" s="541"/>
      <c r="D168" s="303"/>
      <c r="E168" s="303"/>
      <c r="F168" s="305"/>
      <c r="G168" s="305"/>
      <c r="H168" s="303"/>
      <c r="I168" s="305"/>
      <c r="J168" s="305"/>
      <c r="K168" s="303"/>
      <c r="L168" s="305"/>
      <c r="M168" s="305"/>
      <c r="N168" s="303"/>
      <c r="O168" s="305"/>
      <c r="P168" s="305"/>
      <c r="Q168" s="303"/>
      <c r="R168" s="305"/>
      <c r="S168" s="305"/>
      <c r="T168" s="303"/>
      <c r="U168" s="305"/>
      <c r="V168" s="305"/>
      <c r="W168" s="303"/>
      <c r="X168" s="305"/>
      <c r="Y168" s="305"/>
      <c r="Z168" s="303"/>
      <c r="AA168" s="305"/>
      <c r="AB168" s="305"/>
      <c r="AC168" s="303"/>
      <c r="AD168" s="305"/>
      <c r="AE168" s="305"/>
      <c r="AF168" s="303"/>
      <c r="AG168" s="305"/>
      <c r="AH168" s="305"/>
      <c r="AI168" s="303"/>
      <c r="AJ168" s="305"/>
      <c r="AK168" s="305"/>
      <c r="AL168" s="303"/>
      <c r="AM168" s="305"/>
      <c r="AN168" s="305"/>
      <c r="AO168" s="231"/>
      <c r="AP168" s="231"/>
      <c r="AQ168" s="306"/>
      <c r="AR168" s="231"/>
      <c r="AS168" s="231"/>
      <c r="AT168" s="303"/>
      <c r="AU168" s="231"/>
      <c r="AV168" s="231"/>
      <c r="AW168" s="231"/>
      <c r="AX168" s="231"/>
      <c r="AY168" s="231"/>
      <c r="AZ168" s="231"/>
      <c r="BA168" s="231"/>
      <c r="BB168" s="231"/>
      <c r="BC168" s="231"/>
      <c r="BD168" s="231"/>
      <c r="BE168" s="231"/>
      <c r="BF168" s="231"/>
    </row>
    <row r="169" spans="1:58" s="304" customFormat="1" x14ac:dyDescent="0.2">
      <c r="A169" s="231"/>
      <c r="B169" s="231"/>
      <c r="C169" s="231"/>
      <c r="D169" s="544"/>
      <c r="E169" s="303"/>
      <c r="F169" s="305"/>
      <c r="G169" s="305"/>
      <c r="H169" s="303"/>
      <c r="I169" s="305"/>
      <c r="J169" s="305"/>
      <c r="K169" s="303"/>
      <c r="L169" s="305"/>
      <c r="M169" s="305"/>
      <c r="N169" s="303"/>
      <c r="O169" s="305"/>
      <c r="P169" s="305"/>
      <c r="Q169" s="303"/>
      <c r="R169" s="305"/>
      <c r="S169" s="305"/>
      <c r="T169" s="303"/>
      <c r="U169" s="305"/>
      <c r="V169" s="305"/>
      <c r="W169" s="303"/>
      <c r="X169" s="305"/>
      <c r="Y169" s="305"/>
      <c r="Z169" s="303"/>
      <c r="AA169" s="305"/>
      <c r="AB169" s="305"/>
      <c r="AC169" s="303"/>
      <c r="AD169" s="305"/>
      <c r="AE169" s="305"/>
      <c r="AF169" s="303"/>
      <c r="AG169" s="305"/>
      <c r="AH169" s="305"/>
      <c r="AI169" s="303"/>
      <c r="AJ169" s="305"/>
      <c r="AK169" s="305"/>
      <c r="AL169" s="303"/>
      <c r="AM169" s="305"/>
      <c r="AN169" s="305"/>
      <c r="AO169" s="231"/>
      <c r="AP169" s="231"/>
      <c r="AQ169" s="306"/>
      <c r="AR169" s="231"/>
      <c r="AS169" s="231"/>
      <c r="AT169" s="303"/>
      <c r="AU169" s="231"/>
      <c r="AV169" s="231"/>
      <c r="AW169" s="231"/>
      <c r="AX169" s="231"/>
      <c r="AY169" s="231"/>
      <c r="AZ169" s="231"/>
      <c r="BA169" s="231"/>
      <c r="BB169" s="231"/>
      <c r="BC169" s="231"/>
      <c r="BD169" s="231"/>
      <c r="BE169" s="231"/>
      <c r="BF169" s="231"/>
    </row>
    <row r="171" spans="1:58" s="304" customFormat="1" x14ac:dyDescent="0.2">
      <c r="A171" s="231"/>
      <c r="B171" s="231"/>
      <c r="C171" s="541"/>
      <c r="D171" s="303"/>
      <c r="E171" s="303"/>
      <c r="F171" s="305"/>
      <c r="G171" s="305"/>
      <c r="H171" s="303"/>
      <c r="I171" s="305"/>
      <c r="J171" s="305"/>
      <c r="K171" s="303"/>
      <c r="L171" s="305"/>
      <c r="M171" s="305"/>
      <c r="N171" s="303"/>
      <c r="O171" s="305"/>
      <c r="P171" s="305"/>
      <c r="Q171" s="303"/>
      <c r="R171" s="305"/>
      <c r="S171" s="305"/>
      <c r="T171" s="303"/>
      <c r="U171" s="305"/>
      <c r="V171" s="305"/>
      <c r="W171" s="303"/>
      <c r="X171" s="305"/>
      <c r="Y171" s="305"/>
      <c r="Z171" s="303"/>
      <c r="AA171" s="305"/>
      <c r="AB171" s="305"/>
      <c r="AC171" s="303"/>
      <c r="AD171" s="305"/>
      <c r="AE171" s="305"/>
      <c r="AF171" s="303"/>
      <c r="AG171" s="305"/>
      <c r="AH171" s="305"/>
      <c r="AI171" s="303"/>
      <c r="AJ171" s="305"/>
      <c r="AK171" s="305"/>
      <c r="AL171" s="303"/>
      <c r="AM171" s="305"/>
      <c r="AN171" s="305"/>
      <c r="AO171" s="231"/>
      <c r="AP171" s="231"/>
      <c r="AQ171" s="306"/>
      <c r="AR171" s="231"/>
      <c r="AS171" s="231"/>
      <c r="AT171" s="303"/>
      <c r="AU171" s="231"/>
      <c r="AV171" s="231"/>
      <c r="AW171" s="231"/>
      <c r="AX171" s="231"/>
      <c r="AY171" s="231"/>
      <c r="AZ171" s="231"/>
      <c r="BA171" s="231"/>
      <c r="BB171" s="231"/>
      <c r="BC171" s="231"/>
      <c r="BD171" s="231"/>
      <c r="BE171" s="231"/>
      <c r="BF171" s="231"/>
    </row>
  </sheetData>
  <mergeCells count="17">
    <mergeCell ref="AO6:AQ6"/>
    <mergeCell ref="AV141:AW141"/>
    <mergeCell ref="AX148:AY148"/>
    <mergeCell ref="AZ148:BA148"/>
    <mergeCell ref="AC6:AE6"/>
    <mergeCell ref="AF6:AH6"/>
    <mergeCell ref="AI6:AK6"/>
    <mergeCell ref="AL6:AN6"/>
    <mergeCell ref="K6:M6"/>
    <mergeCell ref="N6:P6"/>
    <mergeCell ref="Q6:S6"/>
    <mergeCell ref="T6:V6"/>
    <mergeCell ref="W6:Y6"/>
    <mergeCell ref="Z6:AB6"/>
    <mergeCell ref="B6:C7"/>
    <mergeCell ref="E6:G6"/>
    <mergeCell ref="H6:J6"/>
  </mergeCells>
  <pageMargins left="0.86" right="0.19685039370078741" top="0.43307086614173229" bottom="0.78740157480314965" header="0.31496062992125984" footer="0.31496062992125984"/>
  <pageSetup paperSize="178" scale="75" orientation="landscape"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6</vt:i4>
      </vt:variant>
    </vt:vector>
  </HeadingPairs>
  <TitlesOfParts>
    <vt:vector size="11" baseType="lpstr">
      <vt:lpstr>POROVNÁNÍ</vt:lpstr>
      <vt:lpstr>Zeminy</vt:lpstr>
      <vt:lpstr>3SO</vt:lpstr>
      <vt:lpstr>3PS</vt:lpstr>
      <vt:lpstr>SP-M2</vt:lpstr>
      <vt:lpstr>'3PS'!Názvy_tisku</vt:lpstr>
      <vt:lpstr>'3SO'!Názvy_tisku</vt:lpstr>
      <vt:lpstr>'SP-M2'!Názvy_tisku</vt:lpstr>
      <vt:lpstr>'3PS'!Oblast_tisku</vt:lpstr>
      <vt:lpstr>'3SO'!Oblast_tisku</vt:lpstr>
      <vt:lpstr>'SP-M2'!Oblast_tisku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Hana Hanáková</dc:creator>
  <cp:lastModifiedBy>Radoslav Molák</cp:lastModifiedBy>
  <dcterms:created xsi:type="dcterms:W3CDTF">2020-04-08T07:33:52Z</dcterms:created>
  <dcterms:modified xsi:type="dcterms:W3CDTF">2020-04-30T13:53:19Z</dcterms:modified>
</cp:coreProperties>
</file>